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8d89c7297edd87de/Desktop/StableBread/Shared Excel Sheets/"/>
    </mc:Choice>
  </mc:AlternateContent>
  <xr:revisionPtr revIDLastSave="0" documentId="8_{57D9E4C0-B555-4D5A-AA3A-E2A0E89A664B}" xr6:coauthVersionLast="47" xr6:coauthVersionMax="47" xr10:uidLastSave="{00000000-0000-0000-0000-000000000000}"/>
  <workbookProtection workbookAlgorithmName="SHA-512" workbookHashValue="a5C796Kdup+6VDuvpETFknjs5+Xn0dsyH4sek0+64QvwUIQVNFNtW+dyj+FFFdpqcItiQOisG1EEHyGFE9UHYQ==" workbookSaltValue="5uKmf4iDTYYk3BVtsLP3Lg==" workbookSpinCount="100000" lockStructure="1"/>
  <bookViews>
    <workbookView xWindow="57960" yWindow="18525" windowWidth="21000" windowHeight="12315" xr2:uid="{6836013E-51C3-4273-A5AD-DC3BD7B3CADC}"/>
  </bookViews>
  <sheets>
    <sheet name="COVER" sheetId="5" r:id="rId1"/>
    <sheet name="IS" sheetId="4" r:id="rId2"/>
    <sheet name="BS" sheetId="3" r:id="rId3"/>
    <sheet name="CFS" sheetId="2" r:id="rId4"/>
    <sheet name="FCFF Models" sheetId="1" r:id="rId5"/>
  </sheet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D9" i="1"/>
  <c r="F9" i="1"/>
  <c r="J12" i="1" l="1"/>
  <c r="J33" i="1"/>
  <c r="J31" i="1"/>
  <c r="J30" i="1"/>
  <c r="J29" i="1"/>
  <c r="J28" i="1"/>
  <c r="J27" i="1"/>
  <c r="J26" i="1"/>
  <c r="J25" i="1"/>
  <c r="J23" i="1"/>
  <c r="J22" i="1"/>
  <c r="J21" i="1"/>
  <c r="J20" i="1"/>
  <c r="J18" i="1"/>
  <c r="J17" i="1"/>
  <c r="J16" i="1"/>
  <c r="J15" i="1"/>
  <c r="J14" i="1"/>
  <c r="J13" i="1"/>
  <c r="J10" i="1"/>
  <c r="J9" i="1"/>
  <c r="J8" i="1"/>
  <c r="L6" i="1"/>
  <c r="E30" i="1" l="1"/>
  <c r="D30" i="1"/>
  <c r="E29" i="1"/>
  <c r="D29" i="1"/>
  <c r="E28" i="1"/>
  <c r="D28" i="1"/>
  <c r="E27" i="1"/>
  <c r="D27" i="1"/>
  <c r="E26" i="1"/>
  <c r="D26" i="1"/>
  <c r="F30" i="1"/>
  <c r="F29" i="1"/>
  <c r="F28" i="1"/>
  <c r="F27" i="1"/>
  <c r="F26" i="1"/>
  <c r="E21" i="1"/>
  <c r="D21" i="1"/>
  <c r="F21" i="1"/>
  <c r="L21" i="1" s="1"/>
  <c r="L23" i="1" s="1"/>
  <c r="E22" i="1"/>
  <c r="D22" i="1"/>
  <c r="L22" i="1" s="1"/>
  <c r="F22" i="1"/>
  <c r="F23" i="1" s="1"/>
  <c r="F17" i="1"/>
  <c r="E17" i="1"/>
  <c r="D17" i="1"/>
  <c r="F16" i="1"/>
  <c r="E16" i="1"/>
  <c r="D16" i="1"/>
  <c r="E15" i="1"/>
  <c r="D15" i="1"/>
  <c r="F15" i="1"/>
  <c r="E14" i="1"/>
  <c r="D14" i="1"/>
  <c r="F14" i="1"/>
  <c r="E13" i="1"/>
  <c r="D13" i="1"/>
  <c r="F13" i="1"/>
  <c r="L13" i="1" s="1"/>
  <c r="L18" i="1" s="1"/>
  <c r="L9" i="1"/>
  <c r="E8" i="1"/>
  <c r="D8" i="1"/>
  <c r="F8" i="1"/>
  <c r="L8" i="1" s="1"/>
  <c r="F56" i="2"/>
  <c r="E56" i="2"/>
  <c r="D56" i="2"/>
  <c r="F54" i="2"/>
  <c r="F19" i="2"/>
  <c r="E54" i="2"/>
  <c r="E19" i="2"/>
  <c r="D54" i="2"/>
  <c r="D19" i="2"/>
  <c r="F10" i="2"/>
  <c r="E10" i="2"/>
  <c r="D10" i="2"/>
  <c r="E51" i="3"/>
  <c r="D51" i="3"/>
  <c r="E24" i="4"/>
  <c r="D24" i="4"/>
  <c r="F24" i="4"/>
  <c r="F26" i="4"/>
  <c r="B3" i="1"/>
  <c r="B3" i="2"/>
  <c r="B3" i="3"/>
  <c r="B3" i="4"/>
  <c r="F11" i="5"/>
  <c r="L10" i="1" l="1"/>
  <c r="E23" i="1"/>
  <c r="D23" i="1"/>
  <c r="F18" i="1"/>
  <c r="D18" i="1"/>
  <c r="E18" i="1"/>
  <c r="F41" i="2"/>
  <c r="E41" i="2"/>
  <c r="D41" i="2"/>
  <c r="F28" i="2"/>
  <c r="E28" i="2"/>
  <c r="E30" i="2" s="1"/>
  <c r="D28" i="2"/>
  <c r="D30" i="2" s="1"/>
  <c r="D41" i="3"/>
  <c r="E41" i="3"/>
  <c r="E33" i="3"/>
  <c r="D33" i="3"/>
  <c r="E25" i="3"/>
  <c r="D25" i="3"/>
  <c r="E16" i="3"/>
  <c r="D16" i="3"/>
  <c r="D27" i="3" s="1"/>
  <c r="F17" i="4"/>
  <c r="E17" i="4"/>
  <c r="D17" i="4"/>
  <c r="D59" i="2" l="1"/>
  <c r="E58" i="2" s="1"/>
  <c r="F30" i="2"/>
  <c r="E27" i="3"/>
  <c r="E43" i="3"/>
  <c r="E53" i="3" s="1"/>
  <c r="D31" i="1"/>
  <c r="L31" i="1" s="1"/>
  <c r="L33" i="1" s="1"/>
  <c r="E31" i="1"/>
  <c r="F31" i="1"/>
  <c r="D43" i="3"/>
  <c r="D53" i="3" s="1"/>
  <c r="F12" i="4"/>
  <c r="F19" i="4" s="1"/>
  <c r="D12" i="4"/>
  <c r="D19" i="4" s="1"/>
  <c r="D26" i="4" s="1"/>
  <c r="E12" i="4"/>
  <c r="E19" i="4" s="1"/>
  <c r="E26" i="4" s="1"/>
  <c r="L29" i="1" l="1"/>
  <c r="L30" i="1"/>
  <c r="L28" i="1"/>
  <c r="L27" i="1"/>
  <c r="L26" i="1"/>
  <c r="E59" i="2"/>
  <c r="F58" i="2" s="1"/>
  <c r="F59" i="2" s="1"/>
  <c r="E30" i="4"/>
  <c r="D30" i="4"/>
  <c r="F30" i="4"/>
  <c r="D10" i="1" l="1"/>
  <c r="D33" i="1" s="1"/>
  <c r="E10" i="1"/>
  <c r="E33" i="1" s="1"/>
  <c r="F10" i="1"/>
  <c r="F33" i="1" s="1"/>
</calcChain>
</file>

<file path=xl/sharedStrings.xml><?xml version="1.0" encoding="utf-8"?>
<sst xmlns="http://schemas.openxmlformats.org/spreadsheetml/2006/main" count="136" uniqueCount="117">
  <si>
    <t>NOPAT (EBIAT)</t>
  </si>
  <si>
    <t>Less: Capital Expenditures (CapEx)</t>
  </si>
  <si>
    <t>Free Cash Flow to the Firm (FCFF)</t>
  </si>
  <si>
    <t>FREE CASH FLOW TO THE FIRM (FCFF)</t>
  </si>
  <si>
    <t>(USD in Millions, except per-share data)</t>
  </si>
  <si>
    <t>Net Income</t>
  </si>
  <si>
    <t>Tax Rate</t>
  </si>
  <si>
    <t>Inventories</t>
  </si>
  <si>
    <t>Research and Development</t>
  </si>
  <si>
    <t>Total Operating Expenses</t>
  </si>
  <si>
    <t>Operating Income (EBIT)</t>
  </si>
  <si>
    <t>Basic Shares Outstanding</t>
  </si>
  <si>
    <t>Diluted Shares Outstanding</t>
  </si>
  <si>
    <t>Basic EPS</t>
  </si>
  <si>
    <t>Diluted EPS</t>
  </si>
  <si>
    <t>Income Before Income Taxes</t>
  </si>
  <si>
    <t>INCOME STATEMENT</t>
  </si>
  <si>
    <t>BALANCE SHEET</t>
  </si>
  <si>
    <t>(USD in Millions)</t>
  </si>
  <si>
    <t xml:space="preserve">Cash and Cash Equivalents </t>
  </si>
  <si>
    <t xml:space="preserve">Total Current Assets </t>
  </si>
  <si>
    <t xml:space="preserve">Goodwill </t>
  </si>
  <si>
    <t xml:space="preserve">Intangible Assets, Net </t>
  </si>
  <si>
    <t>Total Assets</t>
  </si>
  <si>
    <t xml:space="preserve">Total Current Liabilities </t>
  </si>
  <si>
    <t>Other Long-Term Liabilities</t>
  </si>
  <si>
    <t>Total Liabilities</t>
  </si>
  <si>
    <t>Total Stockholders’ Equity</t>
  </si>
  <si>
    <t>Total Liabilities and Stockholders’ Equity</t>
  </si>
  <si>
    <t>Current Assets</t>
  </si>
  <si>
    <t>Long-Term Assets</t>
  </si>
  <si>
    <t>Total Long-Term Assets</t>
  </si>
  <si>
    <t>Current Liabilities</t>
  </si>
  <si>
    <t>Long-Term Liabilities</t>
  </si>
  <si>
    <t>Total Long-Term Liabilities</t>
  </si>
  <si>
    <t>Stockholders’ Equity</t>
  </si>
  <si>
    <t>CASH FLOW FROM OPERATING ACTIVITIES</t>
  </si>
  <si>
    <t>LIABILITIES AND STOCKHOLDERS' EQUITY</t>
  </si>
  <si>
    <t>ASSETS</t>
  </si>
  <si>
    <t>CASH FLOW STATEMENT</t>
  </si>
  <si>
    <t>Stock-Based Compensation Expense</t>
  </si>
  <si>
    <t>Deferred Income Taxes</t>
  </si>
  <si>
    <t>Accounts Receivable</t>
  </si>
  <si>
    <t>Accounts Payable</t>
  </si>
  <si>
    <t>Other, Net</t>
  </si>
  <si>
    <t>Non-Cash Items</t>
  </si>
  <si>
    <t>Changes in Working Capital</t>
  </si>
  <si>
    <t>CASH FLOW FROM FINANCING ACTIVITIES</t>
  </si>
  <si>
    <t>CASH FLOW FROM INVESTING ACTIVITIES</t>
  </si>
  <si>
    <t>Beginning Cash Balance</t>
  </si>
  <si>
    <t>Ending Cash Balance</t>
  </si>
  <si>
    <t>Net Change in Cash</t>
  </si>
  <si>
    <t>Net Investing Cash Flow</t>
  </si>
  <si>
    <t>Net Financing Cash Flow</t>
  </si>
  <si>
    <t>Net Operating Cash Flow</t>
  </si>
  <si>
    <t>Plus: Non-Cash Items</t>
  </si>
  <si>
    <t>Plus: Changes in Working Capital</t>
  </si>
  <si>
    <t>Depreciation &amp; Amortization (D&amp;A)</t>
  </si>
  <si>
    <t>Less: Changes in Non-Cash Net Working Capital (NWC)</t>
  </si>
  <si>
    <t>Total Changes in Non-Cash NWC</t>
  </si>
  <si>
    <t>Capital Expenditures (CapEx)</t>
  </si>
  <si>
    <t>Acquisitions</t>
  </si>
  <si>
    <t>Total CapEx</t>
  </si>
  <si>
    <t>EBIT --&gt; FCFF</t>
  </si>
  <si>
    <t>Plus: Non-Cash Expenses</t>
  </si>
  <si>
    <t>Total Non-Cash Expenses</t>
  </si>
  <si>
    <t>V. 1.0</t>
  </si>
  <si>
    <t>DISCLAIMER</t>
  </si>
  <si>
    <t>All Rights Reserved</t>
  </si>
  <si>
    <t xml:space="preserve">The provided information by StableBread and its affiliates is for informational purposes and not an offer to buy or sell securities. Opinions may change, and accuracy isn't guaranteed, especially from third-party sources. StableBread, its associates, or clients might have interests in discussed securities. StableBread isn't liable for any damages arising from the use of its tools. Third-party references are based on reliable sources, but accuracy isn't guaranteed. Our comments are opinions and rely on credible sources.
</t>
  </si>
  <si>
    <t>Year Ended Jan,</t>
  </si>
  <si>
    <t>Jan,</t>
  </si>
  <si>
    <t>Cost of Revenue</t>
  </si>
  <si>
    <t>Revenue</t>
  </si>
  <si>
    <t>Gross Profit</t>
  </si>
  <si>
    <t>Sales, General and Administrative</t>
  </si>
  <si>
    <t>Acquisition Termination Cost</t>
  </si>
  <si>
    <t>Interest Income</t>
  </si>
  <si>
    <t>Interest Expense</t>
  </si>
  <si>
    <t>Other Income (Expense), Net</t>
  </si>
  <si>
    <t>Income Tax Expense (Benefit)</t>
  </si>
  <si>
    <t>Marketable Securities</t>
  </si>
  <si>
    <t>Accounts Receivable, Net</t>
  </si>
  <si>
    <t>Prepaid Expenses and Other Current Assets</t>
  </si>
  <si>
    <t>Property and Equipment, Net</t>
  </si>
  <si>
    <t>Operating Lease Assets</t>
  </si>
  <si>
    <t>Deferred Income Tax Assets</t>
  </si>
  <si>
    <t>Other Assets</t>
  </si>
  <si>
    <t>Accrued and Other Current Liabilities</t>
  </si>
  <si>
    <t>Short-Term Debt</t>
  </si>
  <si>
    <t>Long-Term Debt</t>
  </si>
  <si>
    <t>Long-Term Operating Lease Liabilities</t>
  </si>
  <si>
    <t>Preferred Stock</t>
  </si>
  <si>
    <t>Common Stock</t>
  </si>
  <si>
    <t>Additional Paid-in-Capital</t>
  </si>
  <si>
    <t>Accumulated Other Comprehensive Income (Loss)</t>
  </si>
  <si>
    <t>Retained Earnings</t>
  </si>
  <si>
    <t>Depreciation and Amortization</t>
  </si>
  <si>
    <t>(Gains) Losses on Investments in Non-Affiliated Entities, Net</t>
  </si>
  <si>
    <t>Other</t>
  </si>
  <si>
    <t>Prepaid Expenses and Other Assets</t>
  </si>
  <si>
    <t>Proceeds From Maturities of Marketable Securities</t>
  </si>
  <si>
    <t>Proceeds From Sales of Marketable Securities</t>
  </si>
  <si>
    <t>Purchases of Marketable Securities</t>
  </si>
  <si>
    <t>Purchases Related to Property and Equipment and Intangible Assets</t>
  </si>
  <si>
    <t>Acquisitions, Net of Cash Acquired</t>
  </si>
  <si>
    <t>Investments in Non-Affiliated Entities and Other, Net</t>
  </si>
  <si>
    <t>Proceeds Related to Employee Stock Plans</t>
  </si>
  <si>
    <t>Payments Related to Repurchases of Common Stock</t>
  </si>
  <si>
    <t>Payments Related to Tax on Restricted Stock Units</t>
  </si>
  <si>
    <t>Repayment of Debt</t>
  </si>
  <si>
    <t>Dividends Paid</t>
  </si>
  <si>
    <t>Principal Payments on Property and Equipment and Intangible Assets</t>
  </si>
  <si>
    <t>Issuance of Debt, Net of Issuance Costs</t>
  </si>
  <si>
    <t>(Gains) Losses on Investments…</t>
  </si>
  <si>
    <t>EBIT --&gt; FCFF (Normalized)</t>
  </si>
  <si>
    <t>FCFF Normalization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</si>
</sst>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0_);_(\(#,##0\);_(&quot;-&quot;??_);_(@_)"/>
    <numFmt numFmtId="165" formatCode="0.0%"/>
    <numFmt numFmtId="166" formatCode="_(#,##0.00_);_(\(#,##0.00\);_(&quot;-&quot;??_);_(@_)"/>
    <numFmt numFmtId="167" formatCode="0.0"/>
  </numFmts>
  <fonts count="20" x14ac:knownFonts="1">
    <font>
      <sz val="10"/>
      <color theme="1"/>
      <name val="karla"/>
      <family val="2"/>
    </font>
    <font>
      <sz val="10"/>
      <color theme="1"/>
      <name val="karla"/>
      <family val="2"/>
    </font>
    <font>
      <b/>
      <sz val="10"/>
      <color theme="0"/>
      <name val="karla"/>
      <family val="2"/>
    </font>
    <font>
      <b/>
      <sz val="10"/>
      <color theme="1"/>
      <name val="karla"/>
      <family val="2"/>
    </font>
    <font>
      <sz val="10"/>
      <color theme="0"/>
      <name val="karla"/>
      <family val="2"/>
    </font>
    <font>
      <sz val="10"/>
      <color rgb="FF363BE3"/>
      <name val="karla"/>
      <family val="2"/>
    </font>
    <font>
      <b/>
      <sz val="14"/>
      <color theme="0"/>
      <name val="Karla"/>
      <family val="2"/>
    </font>
    <font>
      <b/>
      <sz val="10"/>
      <name val="Karla"/>
      <family val="2"/>
    </font>
    <font>
      <b/>
      <sz val="10"/>
      <color rgb="FF2D2D2D"/>
      <name val="Karla"/>
      <family val="2"/>
    </font>
    <font>
      <sz val="8"/>
      <color rgb="FF2D2D2D"/>
      <name val="Karla"/>
      <family val="2"/>
    </font>
    <font>
      <sz val="10"/>
      <color rgb="FF000000"/>
      <name val="Karla"/>
      <family val="2"/>
    </font>
    <font>
      <b/>
      <sz val="10"/>
      <color rgb="FF000000"/>
      <name val="Karla"/>
      <family val="2"/>
    </font>
    <font>
      <sz val="8"/>
      <color rgb="FF000000"/>
      <name val="Karla"/>
      <family val="2"/>
    </font>
    <font>
      <b/>
      <sz val="8"/>
      <color theme="0"/>
      <name val="karla"/>
      <family val="2"/>
    </font>
    <font>
      <sz val="10"/>
      <name val="karla"/>
      <family val="2"/>
    </font>
    <font>
      <sz val="14"/>
      <color theme="0"/>
      <name val="Karla"/>
      <family val="2"/>
    </font>
    <font>
      <sz val="8"/>
      <color theme="0"/>
      <name val="Karla"/>
      <family val="2"/>
    </font>
    <font>
      <b/>
      <sz val="16"/>
      <color theme="1"/>
      <name val="karla"/>
      <family val="2"/>
    </font>
    <font>
      <b/>
      <sz val="12"/>
      <name val="Karla"/>
      <family val="2"/>
    </font>
    <font>
      <sz val="10"/>
      <color theme="9" tint="-0.499984740745262"/>
      <name val="karla"/>
      <family val="2"/>
    </font>
  </fonts>
  <fills count="6">
    <fill>
      <patternFill patternType="none"/>
    </fill>
    <fill>
      <patternFill patternType="gray125"/>
    </fill>
    <fill>
      <patternFill patternType="solid">
        <fgColor rgb="FFFFFCCA"/>
        <bgColor indexed="64"/>
      </patternFill>
    </fill>
    <fill>
      <patternFill patternType="solid">
        <fgColor rgb="FFDAA520"/>
        <bgColor indexed="64"/>
      </patternFill>
    </fill>
    <fill>
      <patternFill patternType="solid">
        <fgColor rgb="FFFDF9F1"/>
        <bgColor indexed="64"/>
      </patternFill>
    </fill>
    <fill>
      <patternFill patternType="solid">
        <fgColor rgb="FFFAF9F8"/>
        <bgColor indexed="64"/>
      </patternFill>
    </fill>
  </fills>
  <borders count="15">
    <border>
      <left/>
      <right/>
      <top/>
      <bottom/>
      <diagonal/>
    </border>
    <border>
      <left style="thin">
        <color rgb="FFDAA520"/>
      </left>
      <right style="thin">
        <color rgb="FFDAA520"/>
      </right>
      <top style="thin">
        <color rgb="FFDAA520"/>
      </top>
      <bottom style="thin">
        <color rgb="FFDAA52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rgb="FF513C0C"/>
      </left>
      <right style="hair">
        <color rgb="FF513C0C"/>
      </right>
      <top style="hair">
        <color rgb="FF513C0C"/>
      </top>
      <bottom style="hair">
        <color rgb="FF513C0C"/>
      </bottom>
      <diagonal/>
    </border>
  </borders>
  <cellStyleXfs count="8">
    <xf numFmtId="0" fontId="0" fillId="0" borderId="0"/>
    <xf numFmtId="9" fontId="1" fillId="0" borderId="0" applyFont="0" applyFill="0" applyBorder="0" applyAlignment="0" applyProtection="0"/>
    <xf numFmtId="0" fontId="5" fillId="2" borderId="1" applyNumberFormat="0" applyAlignment="0" applyProtection="0">
      <alignment horizontal="center"/>
      <protection locked="0"/>
    </xf>
    <xf numFmtId="0" fontId="2" fillId="3" borderId="0" applyNumberFormat="0" applyFont="0" applyBorder="0" applyAlignment="0">
      <alignment horizontal="center"/>
    </xf>
    <xf numFmtId="0" fontId="7" fillId="4" borderId="0" applyNumberFormat="0" applyFont="0" applyBorder="0" applyAlignment="0">
      <alignment horizontal="center"/>
    </xf>
    <xf numFmtId="3" fontId="19" fillId="0" borderId="0" applyNumberFormat="0" applyFill="0" applyBorder="0" applyAlignment="0">
      <alignment horizontal="center"/>
    </xf>
    <xf numFmtId="0" fontId="5" fillId="5" borderId="1" applyNumberFormat="0" applyAlignment="0" applyProtection="0">
      <alignment horizontal="center"/>
    </xf>
    <xf numFmtId="0" fontId="1" fillId="5" borderId="14"/>
  </cellStyleXfs>
  <cellXfs count="105">
    <xf numFmtId="0" fontId="0" fillId="0" borderId="0" xfId="0"/>
    <xf numFmtId="0" fontId="3" fillId="0" borderId="0" xfId="0" applyFont="1"/>
    <xf numFmtId="0" fontId="3" fillId="0" borderId="0" xfId="0" applyFont="1" applyAlignment="1">
      <alignment horizontal="center"/>
    </xf>
    <xf numFmtId="164" fontId="0" fillId="0" borderId="0" xfId="0" applyNumberFormat="1"/>
    <xf numFmtId="0" fontId="6" fillId="3" borderId="0" xfId="3" applyFont="1" applyAlignment="1">
      <alignment vertical="center"/>
    </xf>
    <xf numFmtId="0" fontId="8" fillId="4" borderId="0" xfId="4" applyFont="1" applyAlignment="1"/>
    <xf numFmtId="0" fontId="3" fillId="0" borderId="2" xfId="0" applyFont="1" applyBorder="1"/>
    <xf numFmtId="0" fontId="3" fillId="0" borderId="3" xfId="0" applyFont="1" applyBorder="1"/>
    <xf numFmtId="164" fontId="0" fillId="0" borderId="0" xfId="0" applyNumberFormat="1" applyAlignment="1">
      <alignment horizontal="right"/>
    </xf>
    <xf numFmtId="164" fontId="3" fillId="0" borderId="4" xfId="0" applyNumberFormat="1" applyFont="1" applyBorder="1" applyAlignment="1">
      <alignment horizontal="right"/>
    </xf>
    <xf numFmtId="0" fontId="3" fillId="4" borderId="5" xfId="0" applyFont="1" applyFill="1" applyBorder="1"/>
    <xf numFmtId="0" fontId="3" fillId="0" borderId="6" xfId="0" applyFont="1" applyBorder="1"/>
    <xf numFmtId="164" fontId="3" fillId="0" borderId="6" xfId="0" applyNumberFormat="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11" fillId="0" borderId="6" xfId="0" applyFont="1" applyBorder="1" applyAlignment="1">
      <alignment horizontal="left" vertical="center"/>
    </xf>
    <xf numFmtId="0" fontId="11" fillId="0" borderId="6" xfId="0" applyFont="1" applyBorder="1" applyAlignment="1">
      <alignment vertical="center"/>
    </xf>
    <xf numFmtId="0" fontId="11" fillId="0" borderId="7" xfId="0" applyFont="1" applyBorder="1" applyAlignment="1">
      <alignment horizontal="left" vertical="center"/>
    </xf>
    <xf numFmtId="0" fontId="11" fillId="4" borderId="5" xfId="0" applyFont="1" applyFill="1" applyBorder="1" applyAlignment="1">
      <alignment horizontal="left" vertical="center"/>
    </xf>
    <xf numFmtId="0" fontId="11" fillId="4" borderId="5" xfId="0" applyFont="1" applyFill="1" applyBorder="1" applyAlignment="1">
      <alignment vertical="center"/>
    </xf>
    <xf numFmtId="0" fontId="11" fillId="4" borderId="5" xfId="0" applyFont="1" applyFill="1" applyBorder="1" applyAlignment="1">
      <alignment horizontal="right" vertical="center"/>
    </xf>
    <xf numFmtId="0" fontId="6" fillId="3" borderId="0" xfId="0" applyFont="1" applyFill="1"/>
    <xf numFmtId="0" fontId="2" fillId="3" borderId="0" xfId="0" applyFont="1" applyFill="1"/>
    <xf numFmtId="0" fontId="13" fillId="4" borderId="5" xfId="0" applyFont="1" applyFill="1" applyBorder="1"/>
    <xf numFmtId="0" fontId="12" fillId="4" borderId="5" xfId="0" applyFont="1" applyFill="1" applyBorder="1" applyAlignment="1">
      <alignment horizontal="left" vertical="center"/>
    </xf>
    <xf numFmtId="0" fontId="14" fillId="0" borderId="0" xfId="0" applyFont="1"/>
    <xf numFmtId="0" fontId="7"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vertical="top"/>
    </xf>
    <xf numFmtId="0" fontId="2" fillId="4" borderId="5" xfId="0" applyFont="1" applyFill="1" applyBorder="1"/>
    <xf numFmtId="0" fontId="7" fillId="4" borderId="5" xfId="0" applyFont="1" applyFill="1" applyBorder="1" applyAlignment="1">
      <alignment horizontal="left" vertical="center"/>
    </xf>
    <xf numFmtId="0" fontId="7" fillId="4" borderId="5" xfId="0" applyFont="1" applyFill="1" applyBorder="1" applyAlignment="1">
      <alignment horizontal="right" vertical="center"/>
    </xf>
    <xf numFmtId="0" fontId="7" fillId="0" borderId="0" xfId="0" applyFont="1"/>
    <xf numFmtId="0" fontId="4" fillId="3" borderId="0" xfId="0" applyFont="1" applyFill="1"/>
    <xf numFmtId="0" fontId="4" fillId="4" borderId="5" xfId="0" applyFont="1" applyFill="1" applyBorder="1"/>
    <xf numFmtId="0" fontId="7" fillId="0" borderId="6" xfId="0" applyFont="1" applyBorder="1" applyAlignment="1">
      <alignment horizontal="left" vertical="center"/>
    </xf>
    <xf numFmtId="0" fontId="7" fillId="0" borderId="6" xfId="0" applyFont="1" applyBorder="1"/>
    <xf numFmtId="0" fontId="7" fillId="0" borderId="7" xfId="0" applyFont="1" applyBorder="1" applyAlignment="1">
      <alignment horizontal="left" vertical="center"/>
    </xf>
    <xf numFmtId="3" fontId="14" fillId="0" borderId="0" xfId="0" applyNumberFormat="1" applyFont="1"/>
    <xf numFmtId="164" fontId="14" fillId="0" borderId="0" xfId="0" applyNumberFormat="1" applyFont="1" applyAlignment="1">
      <alignment horizontal="right" vertical="center"/>
    </xf>
    <xf numFmtId="164" fontId="7" fillId="0" borderId="6" xfId="0" applyNumberFormat="1" applyFont="1" applyBorder="1" applyAlignment="1">
      <alignment horizontal="right" vertical="center"/>
    </xf>
    <xf numFmtId="164" fontId="14" fillId="0" borderId="0" xfId="0" applyNumberFormat="1" applyFont="1"/>
    <xf numFmtId="164" fontId="7" fillId="0" borderId="7" xfId="0" applyNumberFormat="1" applyFont="1" applyBorder="1" applyAlignment="1">
      <alignment horizontal="right" vertical="center"/>
    </xf>
    <xf numFmtId="164" fontId="14" fillId="0" borderId="0" xfId="0" applyNumberFormat="1" applyFont="1" applyAlignment="1">
      <alignment horizontal="left" vertical="center"/>
    </xf>
    <xf numFmtId="164" fontId="14" fillId="0" borderId="0" xfId="0" applyNumberFormat="1" applyFont="1" applyAlignment="1">
      <alignment horizontal="center"/>
    </xf>
    <xf numFmtId="164" fontId="7" fillId="0" borderId="6" xfId="0" applyNumberFormat="1" applyFont="1" applyBorder="1"/>
    <xf numFmtId="164" fontId="10" fillId="0" borderId="0" xfId="0" applyNumberFormat="1" applyFont="1" applyAlignment="1">
      <alignment horizontal="right" vertical="center"/>
    </xf>
    <xf numFmtId="164" fontId="11" fillId="0" borderId="6" xfId="0" applyNumberFormat="1" applyFont="1" applyBorder="1" applyAlignment="1">
      <alignment horizontal="right" vertical="center"/>
    </xf>
    <xf numFmtId="164" fontId="10" fillId="0" borderId="0" xfId="0" applyNumberFormat="1" applyFont="1" applyAlignment="1">
      <alignment horizontal="left" vertical="center"/>
    </xf>
    <xf numFmtId="164" fontId="10" fillId="0" borderId="0" xfId="0" applyNumberFormat="1" applyFont="1" applyAlignment="1">
      <alignment vertical="center"/>
    </xf>
    <xf numFmtId="164" fontId="10" fillId="0" borderId="0" xfId="0" applyNumberFormat="1" applyFont="1"/>
    <xf numFmtId="164" fontId="11" fillId="0" borderId="0" xfId="0" applyNumberFormat="1" applyFont="1" applyAlignment="1">
      <alignment horizontal="right" vertical="center"/>
    </xf>
    <xf numFmtId="164" fontId="11" fillId="0" borderId="7" xfId="0" applyNumberFormat="1" applyFont="1" applyBorder="1" applyAlignment="1">
      <alignment horizontal="right" vertical="center"/>
    </xf>
    <xf numFmtId="166" fontId="10" fillId="0" borderId="0" xfId="0" applyNumberFormat="1" applyFont="1" applyAlignment="1">
      <alignment horizontal="right" vertical="center"/>
    </xf>
    <xf numFmtId="0" fontId="7" fillId="0" borderId="0" xfId="0" applyFont="1" applyAlignment="1">
      <alignment vertical="center"/>
    </xf>
    <xf numFmtId="0" fontId="14" fillId="0" borderId="0" xfId="0" applyFont="1" applyAlignment="1">
      <alignment horizontal="center" vertical="top"/>
    </xf>
    <xf numFmtId="0" fontId="7" fillId="0" borderId="0" xfId="0" applyFont="1" applyAlignment="1">
      <alignment vertical="top"/>
    </xf>
    <xf numFmtId="0" fontId="15" fillId="3" borderId="0" xfId="0" applyFont="1" applyFill="1"/>
    <xf numFmtId="0" fontId="16" fillId="4" borderId="5" xfId="0" applyFont="1" applyFill="1" applyBorder="1"/>
    <xf numFmtId="0" fontId="14" fillId="0" borderId="0" xfId="0" applyFont="1" applyAlignment="1">
      <alignment horizontal="left"/>
    </xf>
    <xf numFmtId="0" fontId="7" fillId="0" borderId="0" xfId="0" applyFont="1" applyAlignment="1">
      <alignment horizontal="left"/>
    </xf>
    <xf numFmtId="0" fontId="14" fillId="0" borderId="6" xfId="0" applyFont="1" applyBorder="1" applyAlignment="1">
      <alignment horizontal="left" vertical="center"/>
    </xf>
    <xf numFmtId="0" fontId="7" fillId="0" borderId="6" xfId="0" applyFont="1" applyBorder="1" applyAlignment="1">
      <alignment horizontal="left"/>
    </xf>
    <xf numFmtId="164" fontId="7" fillId="0" borderId="0" xfId="0" applyNumberFormat="1" applyFont="1" applyAlignment="1">
      <alignment horizontal="right" vertical="center"/>
    </xf>
    <xf numFmtId="0" fontId="7" fillId="0" borderId="7" xfId="0" applyFont="1" applyBorder="1"/>
    <xf numFmtId="0" fontId="7" fillId="0" borderId="7" xfId="0" applyFont="1" applyBorder="1" applyAlignment="1">
      <alignment vertical="top"/>
    </xf>
    <xf numFmtId="0" fontId="7" fillId="4" borderId="5" xfId="0" applyFont="1" applyFill="1" applyBorder="1" applyAlignment="1">
      <alignment vertical="center"/>
    </xf>
    <xf numFmtId="0" fontId="9" fillId="4" borderId="5" xfId="4" applyFont="1" applyBorder="1" applyAlignment="1">
      <alignment vertical="center"/>
    </xf>
    <xf numFmtId="0" fontId="3" fillId="4" borderId="5" xfId="0" applyFont="1" applyFill="1" applyBorder="1" applyAlignment="1">
      <alignment horizontal="right"/>
    </xf>
    <xf numFmtId="9" fontId="3" fillId="0" borderId="0" xfId="1" applyFont="1" applyFill="1" applyBorder="1" applyAlignment="1"/>
    <xf numFmtId="165" fontId="3" fillId="0" borderId="0" xfId="1" applyNumberFormat="1" applyFont="1" applyFill="1" applyBorder="1" applyAlignment="1"/>
    <xf numFmtId="164" fontId="3" fillId="0" borderId="0" xfId="0" applyNumberFormat="1" applyFont="1"/>
    <xf numFmtId="0" fontId="3" fillId="0" borderId="6" xfId="0" quotePrefix="1" applyFont="1" applyBorder="1"/>
    <xf numFmtId="165" fontId="0" fillId="0" borderId="0" xfId="1" applyNumberFormat="1" applyFont="1" applyAlignment="1">
      <alignment horizontal="right"/>
    </xf>
    <xf numFmtId="0" fontId="0" fillId="0" borderId="6" xfId="0" applyBorder="1"/>
    <xf numFmtId="0" fontId="0" fillId="4" borderId="0" xfId="0" applyFill="1"/>
    <xf numFmtId="164" fontId="3" fillId="0" borderId="3" xfId="0" applyNumberFormat="1" applyFont="1" applyBorder="1" applyAlignment="1">
      <alignment horizontal="right"/>
    </xf>
    <xf numFmtId="0" fontId="0" fillId="5" borderId="8" xfId="0" applyFill="1" applyBorder="1"/>
    <xf numFmtId="0" fontId="0" fillId="5" borderId="6" xfId="0" applyFill="1" applyBorder="1"/>
    <xf numFmtId="0" fontId="0" fillId="5" borderId="9" xfId="0" applyFill="1" applyBorder="1"/>
    <xf numFmtId="0" fontId="0" fillId="5" borderId="10" xfId="0" applyFill="1" applyBorder="1" applyAlignment="1">
      <alignment vertical="center"/>
    </xf>
    <xf numFmtId="0" fontId="0" fillId="5" borderId="11" xfId="0" applyFill="1" applyBorder="1" applyAlignment="1">
      <alignment vertical="center"/>
    </xf>
    <xf numFmtId="0" fontId="0" fillId="4" borderId="0" xfId="0" applyFill="1" applyAlignment="1">
      <alignment vertical="center"/>
    </xf>
    <xf numFmtId="0" fontId="0" fillId="5" borderId="10" xfId="0" applyFill="1" applyBorder="1"/>
    <xf numFmtId="0" fontId="0" fillId="5" borderId="0" xfId="0" applyFill="1"/>
    <xf numFmtId="0" fontId="0" fillId="5" borderId="11" xfId="0" applyFill="1" applyBorder="1"/>
    <xf numFmtId="167" fontId="3" fillId="4" borderId="0" xfId="0" applyNumberFormat="1" applyFont="1" applyFill="1" applyAlignment="1">
      <alignment horizontal="center" vertical="center"/>
    </xf>
    <xf numFmtId="14" fontId="0" fillId="5" borderId="0" xfId="0" applyNumberFormat="1" applyFill="1"/>
    <xf numFmtId="0" fontId="18" fillId="5" borderId="0" xfId="3" applyFont="1" applyFill="1" applyAlignment="1">
      <alignment horizontal="centerContinuous" vertical="center"/>
    </xf>
    <xf numFmtId="0" fontId="7" fillId="5" borderId="0" xfId="3" applyFont="1" applyFill="1" applyAlignment="1">
      <alignment horizontal="centerContinuous" vertical="center"/>
    </xf>
    <xf numFmtId="0" fontId="7" fillId="5" borderId="0" xfId="3" quotePrefix="1" applyFont="1" applyFill="1" applyAlignment="1">
      <alignment horizontal="centerContinuous" vertical="center"/>
    </xf>
    <xf numFmtId="0" fontId="0" fillId="5" borderId="0" xfId="0" applyFill="1" applyAlignment="1">
      <alignment vertical="center" wrapText="1"/>
    </xf>
    <xf numFmtId="0" fontId="0" fillId="5" borderId="12" xfId="0" applyFill="1" applyBorder="1"/>
    <xf numFmtId="0" fontId="0" fillId="5" borderId="5" xfId="0" applyFill="1" applyBorder="1"/>
    <xf numFmtId="0" fontId="0" fillId="5" borderId="13" xfId="0" applyFill="1" applyBorder="1"/>
    <xf numFmtId="0" fontId="3" fillId="0" borderId="0" xfId="0" applyFont="1" applyAlignment="1">
      <alignment horizontal="left" indent="1"/>
    </xf>
    <xf numFmtId="0" fontId="7" fillId="0" borderId="6" xfId="0" applyFont="1" applyBorder="1" applyAlignment="1">
      <alignment vertical="top"/>
    </xf>
    <xf numFmtId="164" fontId="3" fillId="0" borderId="0" xfId="0" applyNumberFormat="1" applyFont="1" applyAlignment="1">
      <alignment horizontal="right"/>
    </xf>
    <xf numFmtId="0" fontId="0" fillId="0" borderId="5" xfId="0" applyBorder="1"/>
    <xf numFmtId="164" fontId="0" fillId="0" borderId="5" xfId="0" applyNumberFormat="1" applyBorder="1" applyAlignment="1">
      <alignment horizontal="right"/>
    </xf>
    <xf numFmtId="165" fontId="0" fillId="0" borderId="5" xfId="1" applyNumberFormat="1" applyFont="1" applyBorder="1" applyAlignment="1">
      <alignment horizontal="right"/>
    </xf>
    <xf numFmtId="0" fontId="17" fillId="5" borderId="0" xfId="0" applyFont="1" applyFill="1" applyAlignment="1">
      <alignment horizontal="center" vertical="center"/>
    </xf>
    <xf numFmtId="0" fontId="0" fillId="5" borderId="0" xfId="0" applyFill="1" applyAlignment="1">
      <alignment horizontal="center" vertical="center" wrapText="1"/>
    </xf>
  </cellXfs>
  <cellStyles count="8">
    <cellStyle name="Dropdown" xfId="6" xr:uid="{BBD3EB26-D69A-4E0A-B198-1DF0A7F600CA}"/>
    <cellStyle name="Header Section" xfId="3" xr:uid="{29CEA9E9-5D62-498B-80C6-74C88E94261A}"/>
    <cellStyle name="Model Input" xfId="2" xr:uid="{84DCEA34-EE2F-47A4-8C23-7A4C96565F12}"/>
    <cellStyle name="Normal" xfId="0" builtinId="0"/>
    <cellStyle name="Optional Input" xfId="7" xr:uid="{F6316574-B815-4168-9646-89E2BE8D1F79}"/>
    <cellStyle name="Percent" xfId="1" builtinId="5"/>
    <cellStyle name="Sheet Tab Reference" xfId="5" xr:uid="{EBB90465-D152-4B3F-99FA-DEC83AA79A7D}"/>
    <cellStyle name="Subheader Section" xfId="4" xr:uid="{BCF6A087-FC7D-4A86-8932-32708906DDAF}"/>
  </cellStyles>
  <dxfs count="0"/>
  <tableStyles count="0" defaultTableStyle="TableStyleMedium2" defaultPivotStyle="PivotStyleLight16"/>
  <colors>
    <mruColors>
      <color rgb="FFFDF9F1"/>
      <color rgb="FFFFB3B2"/>
      <color rgb="FFDAA520"/>
      <color rgb="FFF4BF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tablebread.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442692</xdr:colOff>
      <xdr:row>6</xdr:row>
      <xdr:rowOff>32177</xdr:rowOff>
    </xdr:from>
    <xdr:to>
      <xdr:col>6</xdr:col>
      <xdr:colOff>257456</xdr:colOff>
      <xdr:row>7</xdr:row>
      <xdr:rowOff>132562</xdr:rowOff>
    </xdr:to>
    <xdr:pic>
      <xdr:nvPicPr>
        <xdr:cNvPr id="2" name="Picture 1">
          <a:hlinkClick xmlns:r="http://schemas.openxmlformats.org/officeDocument/2006/relationships" r:id="rId1"/>
          <a:extLst>
            <a:ext uri="{FF2B5EF4-FFF2-40B4-BE49-F238E27FC236}">
              <a16:creationId xmlns:a16="http://schemas.microsoft.com/office/drawing/2014/main" id="{1845FCF4-3B60-4936-B245-38E66564D18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5317" y="975152"/>
          <a:ext cx="1214939" cy="271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56CA8-22FF-47EC-88E5-6153CFF7AF16}">
  <dimension ref="B2:J23"/>
  <sheetViews>
    <sheetView tabSelected="1" workbookViewId="0">
      <selection activeCell="C14" sqref="C14:I21"/>
    </sheetView>
  </sheetViews>
  <sheetFormatPr defaultColWidth="9" defaultRowHeight="14" x14ac:dyDescent="0.35"/>
  <cols>
    <col min="1" max="1" width="2.58203125" style="77" customWidth="1"/>
    <col min="2" max="2" width="4.58203125" style="77" customWidth="1"/>
    <col min="3" max="3" width="9" style="77"/>
    <col min="4" max="4" width="9.33203125" style="77" bestFit="1" customWidth="1"/>
    <col min="5" max="5" width="9.33203125" style="77" customWidth="1"/>
    <col min="6" max="9" width="9" style="77"/>
    <col min="10" max="10" width="4.58203125" style="77" customWidth="1"/>
    <col min="11" max="16384" width="9" style="77"/>
  </cols>
  <sheetData>
    <row r="2" spans="2:10" x14ac:dyDescent="0.35">
      <c r="B2" s="79"/>
      <c r="C2" s="80"/>
      <c r="D2" s="80"/>
      <c r="E2" s="80"/>
      <c r="F2" s="80"/>
      <c r="G2" s="80"/>
      <c r="H2" s="80"/>
      <c r="I2" s="80"/>
      <c r="J2" s="81"/>
    </row>
    <row r="3" spans="2:10" s="84" customFormat="1" ht="22" x14ac:dyDescent="0.35">
      <c r="B3" s="82"/>
      <c r="C3" s="103" t="s">
        <v>116</v>
      </c>
      <c r="D3" s="103"/>
      <c r="E3" s="103"/>
      <c r="F3" s="103"/>
      <c r="G3" s="103"/>
      <c r="H3" s="103"/>
      <c r="I3" s="103"/>
      <c r="J3" s="83"/>
    </row>
    <row r="4" spans="2:10" ht="4" customHeight="1" x14ac:dyDescent="0.35">
      <c r="B4" s="85"/>
      <c r="C4" s="86"/>
      <c r="D4" s="86"/>
      <c r="E4" s="86"/>
      <c r="F4" s="86"/>
      <c r="G4" s="86"/>
      <c r="H4" s="86"/>
      <c r="I4" s="86"/>
      <c r="J4" s="87"/>
    </row>
    <row r="5" spans="2:10" x14ac:dyDescent="0.35">
      <c r="B5" s="85"/>
      <c r="C5" s="86"/>
      <c r="D5" s="86"/>
      <c r="E5" s="86"/>
      <c r="F5" s="88" t="s">
        <v>66</v>
      </c>
      <c r="G5" s="86"/>
      <c r="H5" s="86"/>
      <c r="I5" s="86"/>
      <c r="J5" s="87"/>
    </row>
    <row r="6" spans="2:10" ht="8.15" customHeight="1" x14ac:dyDescent="0.35">
      <c r="B6" s="85"/>
      <c r="C6" s="86"/>
      <c r="D6" s="86"/>
      <c r="E6" s="86"/>
      <c r="F6" s="86"/>
      <c r="G6" s="86"/>
      <c r="H6" s="86"/>
      <c r="I6" s="86"/>
      <c r="J6" s="87"/>
    </row>
    <row r="7" spans="2:10" x14ac:dyDescent="0.35">
      <c r="B7" s="85"/>
      <c r="C7" s="86"/>
      <c r="D7" s="86"/>
      <c r="E7" s="86"/>
      <c r="F7" s="86"/>
      <c r="G7" s="86"/>
      <c r="H7" s="86"/>
      <c r="I7" s="86"/>
      <c r="J7" s="87"/>
    </row>
    <row r="8" spans="2:10" x14ac:dyDescent="0.35">
      <c r="B8" s="85"/>
      <c r="C8" s="86"/>
      <c r="D8" s="86"/>
      <c r="E8" s="86"/>
      <c r="F8" s="86"/>
      <c r="G8" s="86"/>
      <c r="H8" s="86"/>
      <c r="I8" s="86"/>
      <c r="J8" s="87"/>
    </row>
    <row r="9" spans="2:10" ht="8.15" customHeight="1" x14ac:dyDescent="0.35">
      <c r="B9" s="85"/>
      <c r="C9" s="86"/>
      <c r="D9" s="86"/>
      <c r="E9" s="86"/>
      <c r="F9" s="86"/>
      <c r="G9" s="86"/>
      <c r="H9" s="86"/>
      <c r="I9" s="86"/>
      <c r="J9" s="87"/>
    </row>
    <row r="10" spans="2:10" ht="17" x14ac:dyDescent="0.35">
      <c r="B10" s="85"/>
      <c r="C10" s="89"/>
      <c r="D10" s="89"/>
      <c r="E10" s="89"/>
      <c r="F10" s="90" t="s">
        <v>67</v>
      </c>
      <c r="G10" s="86"/>
      <c r="H10" s="86"/>
      <c r="I10" s="86"/>
      <c r="J10" s="87"/>
    </row>
    <row r="11" spans="2:10" x14ac:dyDescent="0.35">
      <c r="B11" s="85"/>
      <c r="C11" s="86"/>
      <c r="D11" s="86"/>
      <c r="E11" s="86"/>
      <c r="F11" s="91" t="str">
        <f ca="1">CONCATENATE("Copyright ","@",YEAR(TODAY())," StableBread")</f>
        <v>Copyright @2024 StableBread</v>
      </c>
      <c r="G11" s="86"/>
      <c r="H11" s="86"/>
      <c r="I11" s="86"/>
      <c r="J11" s="87"/>
    </row>
    <row r="12" spans="2:10" x14ac:dyDescent="0.35">
      <c r="B12" s="85"/>
      <c r="C12" s="86"/>
      <c r="D12" s="86"/>
      <c r="E12" s="86"/>
      <c r="F12" s="92" t="s">
        <v>68</v>
      </c>
      <c r="G12" s="86"/>
      <c r="H12" s="86"/>
      <c r="I12" s="86"/>
      <c r="J12" s="87"/>
    </row>
    <row r="13" spans="2:10" x14ac:dyDescent="0.35">
      <c r="B13" s="85"/>
      <c r="C13" s="86"/>
      <c r="D13" s="86"/>
      <c r="E13" s="86"/>
      <c r="F13" s="86"/>
      <c r="G13" s="86"/>
      <c r="H13" s="86"/>
      <c r="I13" s="86"/>
      <c r="J13" s="87"/>
    </row>
    <row r="14" spans="2:10" ht="13.5" customHeight="1" x14ac:dyDescent="0.35">
      <c r="B14" s="85"/>
      <c r="C14" s="104" t="s">
        <v>69</v>
      </c>
      <c r="D14" s="104"/>
      <c r="E14" s="104"/>
      <c r="F14" s="104"/>
      <c r="G14" s="104"/>
      <c r="H14" s="104"/>
      <c r="I14" s="104"/>
      <c r="J14" s="87"/>
    </row>
    <row r="15" spans="2:10" x14ac:dyDescent="0.35">
      <c r="B15" s="85"/>
      <c r="C15" s="104"/>
      <c r="D15" s="104"/>
      <c r="E15" s="104"/>
      <c r="F15" s="104"/>
      <c r="G15" s="104"/>
      <c r="H15" s="104"/>
      <c r="I15" s="104"/>
      <c r="J15" s="87"/>
    </row>
    <row r="16" spans="2:10" x14ac:dyDescent="0.35">
      <c r="B16" s="85"/>
      <c r="C16" s="104"/>
      <c r="D16" s="104"/>
      <c r="E16" s="104"/>
      <c r="F16" s="104"/>
      <c r="G16" s="104"/>
      <c r="H16" s="104"/>
      <c r="I16" s="104"/>
      <c r="J16" s="87"/>
    </row>
    <row r="17" spans="2:10" x14ac:dyDescent="0.35">
      <c r="B17" s="85"/>
      <c r="C17" s="104"/>
      <c r="D17" s="104"/>
      <c r="E17" s="104"/>
      <c r="F17" s="104"/>
      <c r="G17" s="104"/>
      <c r="H17" s="104"/>
      <c r="I17" s="104"/>
      <c r="J17" s="87"/>
    </row>
    <row r="18" spans="2:10" x14ac:dyDescent="0.35">
      <c r="B18" s="85"/>
      <c r="C18" s="104"/>
      <c r="D18" s="104"/>
      <c r="E18" s="104"/>
      <c r="F18" s="104"/>
      <c r="G18" s="104"/>
      <c r="H18" s="104"/>
      <c r="I18" s="104"/>
      <c r="J18" s="87"/>
    </row>
    <row r="19" spans="2:10" x14ac:dyDescent="0.35">
      <c r="B19" s="85"/>
      <c r="C19" s="104"/>
      <c r="D19" s="104"/>
      <c r="E19" s="104"/>
      <c r="F19" s="104"/>
      <c r="G19" s="104"/>
      <c r="H19" s="104"/>
      <c r="I19" s="104"/>
      <c r="J19" s="87"/>
    </row>
    <row r="20" spans="2:10" x14ac:dyDescent="0.35">
      <c r="B20" s="85"/>
      <c r="C20" s="104"/>
      <c r="D20" s="104"/>
      <c r="E20" s="104"/>
      <c r="F20" s="104"/>
      <c r="G20" s="104"/>
      <c r="H20" s="104"/>
      <c r="I20" s="104"/>
      <c r="J20" s="87"/>
    </row>
    <row r="21" spans="2:10" x14ac:dyDescent="0.35">
      <c r="B21" s="85"/>
      <c r="C21" s="104"/>
      <c r="D21" s="104"/>
      <c r="E21" s="104"/>
      <c r="F21" s="104"/>
      <c r="G21" s="104"/>
      <c r="H21" s="104"/>
      <c r="I21" s="104"/>
      <c r="J21" s="87"/>
    </row>
    <row r="22" spans="2:10" x14ac:dyDescent="0.35">
      <c r="B22" s="85"/>
      <c r="C22" s="93"/>
      <c r="D22" s="93"/>
      <c r="E22" s="93"/>
      <c r="F22" s="93"/>
      <c r="G22" s="93"/>
      <c r="H22" s="93"/>
      <c r="I22" s="93"/>
      <c r="J22" s="87"/>
    </row>
    <row r="23" spans="2:10" ht="8.15" customHeight="1" x14ac:dyDescent="0.35">
      <c r="B23" s="94"/>
      <c r="C23" s="95"/>
      <c r="D23" s="95"/>
      <c r="E23" s="95"/>
      <c r="F23" s="95"/>
      <c r="G23" s="95"/>
      <c r="H23" s="95"/>
      <c r="I23" s="95"/>
      <c r="J23" s="96"/>
    </row>
  </sheetData>
  <sheetProtection algorithmName="SHA-512" hashValue="e6x0vmPBJXJeRxawMU+kCLTNjCbGjzHA0cmucWq0Guo3aSe+K7mtP4XytnlaNDMR7Bd+E9VedYqOcEj78M4rsw==" saltValue="U8q0JVvI+fwoxvjn2eVpRQ==" spinCount="100000" sheet="1" objects="1" scenarios="1" selectLockedCells="1" selectUnlockedCells="1"/>
  <mergeCells count="2">
    <mergeCell ref="C3:I3"/>
    <mergeCell ref="C14: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F7649-6CE9-47D5-A528-B590834704BB}">
  <dimension ref="B2:J37"/>
  <sheetViews>
    <sheetView showGridLines="0" zoomScaleNormal="100" workbookViewId="0">
      <selection activeCell="B2" sqref="B2"/>
    </sheetView>
  </sheetViews>
  <sheetFormatPr defaultColWidth="9" defaultRowHeight="14" x14ac:dyDescent="0.35"/>
  <cols>
    <col min="1" max="1" width="2.58203125" customWidth="1"/>
    <col min="2" max="2" width="42.58203125" customWidth="1"/>
    <col min="3" max="3" width="2.58203125" customWidth="1"/>
    <col min="4" max="6" width="12.58203125" customWidth="1"/>
    <col min="7" max="7" width="2.58203125" customWidth="1"/>
  </cols>
  <sheetData>
    <row r="2" spans="2:6" ht="19.5" x14ac:dyDescent="0.5">
      <c r="B2" s="22" t="s">
        <v>16</v>
      </c>
      <c r="C2" s="22"/>
      <c r="D2" s="22"/>
      <c r="E2" s="22"/>
      <c r="F2" s="22"/>
    </row>
    <row r="3" spans="2:6" x14ac:dyDescent="0.35">
      <c r="B3" s="5" t="str">
        <f>CONCATENATE("Nvdia"," (","NVDA",")")</f>
        <v>Nvdia (NVDA)</v>
      </c>
      <c r="C3" s="5"/>
      <c r="D3" s="5"/>
      <c r="E3" s="5"/>
      <c r="F3" s="5"/>
    </row>
    <row r="4" spans="2:6" x14ac:dyDescent="0.35">
      <c r="B4" s="25" t="s">
        <v>4</v>
      </c>
      <c r="C4" s="25"/>
      <c r="D4" s="24"/>
      <c r="E4" s="24"/>
      <c r="F4" s="24"/>
    </row>
    <row r="6" spans="2:6" x14ac:dyDescent="0.35">
      <c r="B6" s="19" t="s">
        <v>70</v>
      </c>
      <c r="C6" s="19"/>
      <c r="D6" s="20">
        <v>2022</v>
      </c>
      <c r="E6" s="20">
        <v>2023</v>
      </c>
      <c r="F6" s="21">
        <v>2024</v>
      </c>
    </row>
    <row r="7" spans="2:6" ht="8" customHeight="1" x14ac:dyDescent="0.35">
      <c r="B7" s="14"/>
      <c r="C7" s="14"/>
      <c r="D7" s="15"/>
      <c r="E7" s="15"/>
      <c r="F7" s="15"/>
    </row>
    <row r="8" spans="2:6" s="1" customFormat="1" x14ac:dyDescent="0.35">
      <c r="B8" s="16" t="s">
        <v>73</v>
      </c>
      <c r="C8" s="16"/>
      <c r="D8" s="49">
        <v>26914</v>
      </c>
      <c r="E8" s="49">
        <v>26974</v>
      </c>
      <c r="F8" s="49">
        <v>60922</v>
      </c>
    </row>
    <row r="9" spans="2:6" ht="8" customHeight="1" x14ac:dyDescent="0.35">
      <c r="B9" s="15"/>
      <c r="C9" s="15"/>
      <c r="D9" s="50"/>
      <c r="E9" s="50"/>
      <c r="F9" s="51"/>
    </row>
    <row r="10" spans="2:6" x14ac:dyDescent="0.35">
      <c r="B10" s="16" t="s">
        <v>72</v>
      </c>
      <c r="C10" s="16"/>
      <c r="D10" s="49">
        <v>9439</v>
      </c>
      <c r="E10" s="49">
        <v>11618</v>
      </c>
      <c r="F10" s="49">
        <v>16621</v>
      </c>
    </row>
    <row r="11" spans="2:6" ht="8" customHeight="1" x14ac:dyDescent="0.35">
      <c r="B11" s="15"/>
      <c r="C11" s="15"/>
      <c r="D11" s="50"/>
      <c r="E11" s="52"/>
      <c r="F11" s="51"/>
    </row>
    <row r="12" spans="2:6" s="1" customFormat="1" x14ac:dyDescent="0.35">
      <c r="B12" s="16" t="s">
        <v>74</v>
      </c>
      <c r="C12" s="16"/>
      <c r="D12" s="49">
        <f>D8-D10</f>
        <v>17475</v>
      </c>
      <c r="E12" s="49">
        <f>E8-E10</f>
        <v>15356</v>
      </c>
      <c r="F12" s="49">
        <f>F8-F10</f>
        <v>44301</v>
      </c>
    </row>
    <row r="13" spans="2:6" ht="8" customHeight="1" x14ac:dyDescent="0.35">
      <c r="B13" s="14"/>
      <c r="C13" s="14"/>
      <c r="D13" s="48"/>
      <c r="E13" s="48"/>
      <c r="F13" s="48"/>
    </row>
    <row r="14" spans="2:6" x14ac:dyDescent="0.35">
      <c r="B14" s="14" t="s">
        <v>8</v>
      </c>
      <c r="C14" s="14"/>
      <c r="D14" s="48">
        <v>5268</v>
      </c>
      <c r="E14" s="48">
        <v>7339</v>
      </c>
      <c r="F14" s="48">
        <v>8675</v>
      </c>
    </row>
    <row r="15" spans="2:6" x14ac:dyDescent="0.35">
      <c r="B15" s="14" t="s">
        <v>75</v>
      </c>
      <c r="C15" s="14"/>
      <c r="D15" s="48">
        <v>2166</v>
      </c>
      <c r="E15" s="48">
        <v>2440</v>
      </c>
      <c r="F15" s="48">
        <v>2654</v>
      </c>
    </row>
    <row r="16" spans="2:6" x14ac:dyDescent="0.35">
      <c r="B16" s="14" t="s">
        <v>76</v>
      </c>
      <c r="C16" s="14"/>
      <c r="D16" s="48">
        <v>0</v>
      </c>
      <c r="E16" s="48">
        <v>1353</v>
      </c>
      <c r="F16" s="48">
        <v>0</v>
      </c>
    </row>
    <row r="17" spans="2:10" x14ac:dyDescent="0.35">
      <c r="B17" s="17" t="s">
        <v>9</v>
      </c>
      <c r="C17" s="17"/>
      <c r="D17" s="49">
        <f>SUM(D14:D16)</f>
        <v>7434</v>
      </c>
      <c r="E17" s="49">
        <f t="shared" ref="E17:F17" si="0">SUM(E14:E16)</f>
        <v>11132</v>
      </c>
      <c r="F17" s="49">
        <f t="shared" si="0"/>
        <v>11329</v>
      </c>
    </row>
    <row r="18" spans="2:10" ht="8" customHeight="1" x14ac:dyDescent="0.35">
      <c r="B18" s="15"/>
      <c r="C18" s="15"/>
      <c r="D18" s="50"/>
      <c r="E18" s="50"/>
      <c r="F18" s="51"/>
    </row>
    <row r="19" spans="2:10" x14ac:dyDescent="0.35">
      <c r="B19" s="16" t="s">
        <v>10</v>
      </c>
      <c r="C19" s="16"/>
      <c r="D19" s="49">
        <f>D12-D17</f>
        <v>10041</v>
      </c>
      <c r="E19" s="49">
        <f>E12-E17</f>
        <v>4224</v>
      </c>
      <c r="F19" s="49">
        <f>F12-F17</f>
        <v>32972</v>
      </c>
    </row>
    <row r="20" spans="2:10" ht="8" customHeight="1" x14ac:dyDescent="0.35">
      <c r="D20" s="3"/>
      <c r="E20" s="3"/>
      <c r="F20" s="3"/>
    </row>
    <row r="21" spans="2:10" x14ac:dyDescent="0.35">
      <c r="B21" t="s">
        <v>77</v>
      </c>
      <c r="D21" s="3">
        <v>29</v>
      </c>
      <c r="E21" s="3">
        <v>267</v>
      </c>
      <c r="F21" s="3">
        <v>866</v>
      </c>
    </row>
    <row r="22" spans="2:10" x14ac:dyDescent="0.35">
      <c r="B22" t="s">
        <v>78</v>
      </c>
      <c r="D22" s="3">
        <v>-236</v>
      </c>
      <c r="E22" s="3">
        <v>-262</v>
      </c>
      <c r="F22" s="3">
        <v>-257</v>
      </c>
    </row>
    <row r="23" spans="2:10" x14ac:dyDescent="0.35">
      <c r="B23" t="s">
        <v>44</v>
      </c>
      <c r="D23" s="3">
        <v>107</v>
      </c>
      <c r="E23" s="3">
        <v>-48</v>
      </c>
      <c r="F23" s="3">
        <v>237</v>
      </c>
    </row>
    <row r="24" spans="2:10" s="1" customFormat="1" x14ac:dyDescent="0.35">
      <c r="B24" s="97" t="s">
        <v>79</v>
      </c>
      <c r="D24" s="73">
        <f t="shared" ref="D24:E24" si="1">SUM(D21:D23)</f>
        <v>-100</v>
      </c>
      <c r="E24" s="73">
        <f t="shared" si="1"/>
        <v>-43</v>
      </c>
      <c r="F24" s="73">
        <f>SUM(F21:F23)</f>
        <v>846</v>
      </c>
    </row>
    <row r="25" spans="2:10" ht="8" customHeight="1" x14ac:dyDescent="0.35">
      <c r="B25" s="14"/>
      <c r="C25" s="14"/>
      <c r="D25" s="48"/>
      <c r="E25" s="48"/>
      <c r="F25" s="48"/>
    </row>
    <row r="26" spans="2:10" s="1" customFormat="1" x14ac:dyDescent="0.35">
      <c r="B26" s="16" t="s">
        <v>15</v>
      </c>
      <c r="C26" s="16"/>
      <c r="D26" s="49">
        <f t="shared" ref="D26:E26" si="2">SUM(D19,D24)</f>
        <v>9941</v>
      </c>
      <c r="E26" s="49">
        <f t="shared" si="2"/>
        <v>4181</v>
      </c>
      <c r="F26" s="49">
        <f>SUM(F19,F24)</f>
        <v>33818</v>
      </c>
      <c r="H26" s="71"/>
      <c r="I26" s="71"/>
      <c r="J26" s="72"/>
    </row>
    <row r="27" spans="2:10" s="1" customFormat="1" ht="8" customHeight="1" x14ac:dyDescent="0.35">
      <c r="B27" s="13"/>
      <c r="C27" s="13"/>
      <c r="D27" s="53"/>
      <c r="E27" s="53"/>
      <c r="F27" s="53"/>
    </row>
    <row r="28" spans="2:10" x14ac:dyDescent="0.35">
      <c r="B28" s="14" t="s">
        <v>80</v>
      </c>
      <c r="C28" s="14"/>
      <c r="D28" s="48">
        <v>189</v>
      </c>
      <c r="E28" s="48">
        <v>-187</v>
      </c>
      <c r="F28" s="48">
        <v>4058</v>
      </c>
    </row>
    <row r="29" spans="2:10" ht="8" customHeight="1" x14ac:dyDescent="0.35">
      <c r="B29" s="15"/>
      <c r="C29" s="15"/>
      <c r="D29" s="50"/>
      <c r="E29" s="52"/>
      <c r="F29" s="51"/>
    </row>
    <row r="30" spans="2:10" s="1" customFormat="1" ht="14.5" thickBot="1" x14ac:dyDescent="0.4">
      <c r="B30" s="18" t="s">
        <v>5</v>
      </c>
      <c r="C30" s="18"/>
      <c r="D30" s="54">
        <f>D26-D28</f>
        <v>9752</v>
      </c>
      <c r="E30" s="54">
        <f t="shared" ref="E30:F30" si="3">E26-E28</f>
        <v>4368</v>
      </c>
      <c r="F30" s="54">
        <f t="shared" si="3"/>
        <v>29760</v>
      </c>
      <c r="H30" s="73"/>
    </row>
    <row r="31" spans="2:10" ht="8" customHeight="1" thickTop="1" x14ac:dyDescent="0.35">
      <c r="B31" s="14"/>
      <c r="C31" s="14"/>
      <c r="D31" s="52"/>
      <c r="E31" s="52"/>
      <c r="F31" s="52"/>
    </row>
    <row r="32" spans="2:10" x14ac:dyDescent="0.35">
      <c r="B32" s="14" t="s">
        <v>13</v>
      </c>
      <c r="C32" s="14"/>
      <c r="D32" s="55">
        <v>3.91</v>
      </c>
      <c r="E32" s="55">
        <v>1.76</v>
      </c>
      <c r="F32" s="55">
        <v>12.05</v>
      </c>
    </row>
    <row r="33" spans="2:6" x14ac:dyDescent="0.35">
      <c r="B33" s="14" t="s">
        <v>14</v>
      </c>
      <c r="C33" s="14"/>
      <c r="D33" s="55">
        <v>3.85</v>
      </c>
      <c r="E33" s="55">
        <v>1.74</v>
      </c>
      <c r="F33" s="55">
        <v>11.93</v>
      </c>
    </row>
    <row r="34" spans="2:6" ht="8" customHeight="1" x14ac:dyDescent="0.35">
      <c r="B34" s="14"/>
      <c r="C34" s="14"/>
      <c r="D34" s="51"/>
      <c r="E34" s="51"/>
      <c r="F34" s="51"/>
    </row>
    <row r="35" spans="2:6" x14ac:dyDescent="0.35">
      <c r="B35" s="14" t="s">
        <v>11</v>
      </c>
      <c r="C35" s="14"/>
      <c r="D35" s="48">
        <v>2496</v>
      </c>
      <c r="E35" s="48">
        <v>2487</v>
      </c>
      <c r="F35" s="48">
        <v>2469</v>
      </c>
    </row>
    <row r="36" spans="2:6" x14ac:dyDescent="0.35">
      <c r="B36" s="14" t="s">
        <v>12</v>
      </c>
      <c r="C36" s="14"/>
      <c r="D36" s="48">
        <v>2535</v>
      </c>
      <c r="E36" s="48">
        <v>2507</v>
      </c>
      <c r="F36" s="48">
        <v>2494</v>
      </c>
    </row>
    <row r="37" spans="2:6" x14ac:dyDescent="0.35">
      <c r="B37" s="14"/>
      <c r="C37" s="14"/>
      <c r="D37" s="48"/>
      <c r="E37" s="48"/>
      <c r="F37" s="48"/>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8197C-46CF-47E7-858B-5E8D8A8EA56F}">
  <dimension ref="B2:G54"/>
  <sheetViews>
    <sheetView showGridLines="0" zoomScaleNormal="100" workbookViewId="0">
      <selection activeCell="B2" sqref="B2"/>
    </sheetView>
  </sheetViews>
  <sheetFormatPr defaultColWidth="9" defaultRowHeight="14" x14ac:dyDescent="0.35"/>
  <cols>
    <col min="1" max="1" width="2.58203125" style="26" customWidth="1"/>
    <col min="2" max="2" width="42.58203125" style="26" customWidth="1"/>
    <col min="3" max="3" width="2.58203125" style="26" customWidth="1"/>
    <col min="4" max="5" width="12.58203125" style="26" customWidth="1"/>
    <col min="6" max="6" width="2.58203125" customWidth="1"/>
    <col min="7" max="16384" width="9" style="26"/>
  </cols>
  <sheetData>
    <row r="2" spans="2:5" ht="19.5" x14ac:dyDescent="0.5">
      <c r="B2" s="22" t="s">
        <v>17</v>
      </c>
      <c r="C2" s="22"/>
      <c r="D2" s="23"/>
      <c r="E2" s="35"/>
    </row>
    <row r="3" spans="2:5" x14ac:dyDescent="0.35">
      <c r="B3" s="5" t="str">
        <f>CONCATENATE("Nvdia"," (","NVDA",")")</f>
        <v>Nvdia (NVDA)</v>
      </c>
      <c r="C3" s="5"/>
      <c r="D3" s="5"/>
      <c r="E3" s="5"/>
    </row>
    <row r="4" spans="2:5" x14ac:dyDescent="0.35">
      <c r="B4" s="25" t="s">
        <v>18</v>
      </c>
      <c r="C4" s="25"/>
      <c r="D4" s="31"/>
      <c r="E4" s="36"/>
    </row>
    <row r="6" spans="2:5" x14ac:dyDescent="0.35">
      <c r="B6" s="19" t="s">
        <v>71</v>
      </c>
      <c r="C6" s="32"/>
      <c r="D6" s="20">
        <v>2023</v>
      </c>
      <c r="E6" s="20">
        <v>2024</v>
      </c>
    </row>
    <row r="7" spans="2:5" ht="8" customHeight="1" x14ac:dyDescent="0.35"/>
    <row r="8" spans="2:5" x14ac:dyDescent="0.35">
      <c r="B8" s="34" t="s">
        <v>38</v>
      </c>
    </row>
    <row r="9" spans="2:5" ht="8" customHeight="1" x14ac:dyDescent="0.35"/>
    <row r="10" spans="2:5" x14ac:dyDescent="0.35">
      <c r="B10" s="34" t="s">
        <v>29</v>
      </c>
      <c r="C10" s="34"/>
    </row>
    <row r="11" spans="2:5" x14ac:dyDescent="0.35">
      <c r="B11" s="28" t="s">
        <v>19</v>
      </c>
      <c r="C11" s="28"/>
      <c r="D11" s="41">
        <v>3389</v>
      </c>
      <c r="E11" s="41">
        <v>7280</v>
      </c>
    </row>
    <row r="12" spans="2:5" x14ac:dyDescent="0.35">
      <c r="B12" s="28" t="s">
        <v>81</v>
      </c>
      <c r="C12" s="28"/>
      <c r="D12" s="41">
        <v>9907</v>
      </c>
      <c r="E12" s="41">
        <v>18704</v>
      </c>
    </row>
    <row r="13" spans="2:5" x14ac:dyDescent="0.35">
      <c r="B13" s="28" t="s">
        <v>82</v>
      </c>
      <c r="C13" s="28"/>
      <c r="D13" s="41">
        <v>3827</v>
      </c>
      <c r="E13" s="41">
        <v>9999</v>
      </c>
    </row>
    <row r="14" spans="2:5" x14ac:dyDescent="0.35">
      <c r="B14" s="28" t="s">
        <v>7</v>
      </c>
      <c r="C14" s="28"/>
      <c r="D14" s="41">
        <v>5159</v>
      </c>
      <c r="E14" s="41">
        <v>5282</v>
      </c>
    </row>
    <row r="15" spans="2:5" x14ac:dyDescent="0.35">
      <c r="B15" s="28" t="s">
        <v>83</v>
      </c>
      <c r="C15" s="28"/>
      <c r="D15" s="41">
        <v>791</v>
      </c>
      <c r="E15" s="41">
        <v>3080</v>
      </c>
    </row>
    <row r="16" spans="2:5" x14ac:dyDescent="0.35">
      <c r="B16" s="37" t="s">
        <v>20</v>
      </c>
      <c r="C16" s="37"/>
      <c r="D16" s="42">
        <f>SUM(D11:D15)</f>
        <v>23073</v>
      </c>
      <c r="E16" s="42">
        <f t="shared" ref="E16" si="0">SUM(E11:E15)</f>
        <v>44345</v>
      </c>
    </row>
    <row r="17" spans="2:5" ht="8" customHeight="1" x14ac:dyDescent="0.35">
      <c r="D17" s="43"/>
      <c r="E17" s="43"/>
    </row>
    <row r="18" spans="2:5" x14ac:dyDescent="0.35">
      <c r="B18" s="34" t="s">
        <v>30</v>
      </c>
      <c r="C18" s="34"/>
      <c r="D18" s="43"/>
      <c r="E18" s="43"/>
    </row>
    <row r="19" spans="2:5" x14ac:dyDescent="0.35">
      <c r="B19" s="28" t="s">
        <v>84</v>
      </c>
      <c r="C19" s="28"/>
      <c r="D19" s="41">
        <v>3807</v>
      </c>
      <c r="E19" s="41">
        <v>3914</v>
      </c>
    </row>
    <row r="20" spans="2:5" x14ac:dyDescent="0.35">
      <c r="B20" s="28" t="s">
        <v>85</v>
      </c>
      <c r="C20" s="28"/>
      <c r="D20" s="41">
        <v>1038</v>
      </c>
      <c r="E20" s="41">
        <v>1346</v>
      </c>
    </row>
    <row r="21" spans="2:5" x14ac:dyDescent="0.35">
      <c r="B21" s="28" t="s">
        <v>21</v>
      </c>
      <c r="C21" s="28"/>
      <c r="D21" s="41">
        <v>4372</v>
      </c>
      <c r="E21" s="41">
        <v>4430</v>
      </c>
    </row>
    <row r="22" spans="2:5" x14ac:dyDescent="0.35">
      <c r="B22" s="28" t="s">
        <v>22</v>
      </c>
      <c r="C22" s="28"/>
      <c r="D22" s="41">
        <v>1676</v>
      </c>
      <c r="E22" s="41">
        <v>1112</v>
      </c>
    </row>
    <row r="23" spans="2:5" x14ac:dyDescent="0.35">
      <c r="B23" s="28" t="s">
        <v>86</v>
      </c>
      <c r="C23" s="28"/>
      <c r="D23" s="41">
        <v>3396</v>
      </c>
      <c r="E23" s="41">
        <v>6081</v>
      </c>
    </row>
    <row r="24" spans="2:5" x14ac:dyDescent="0.35">
      <c r="B24" s="28" t="s">
        <v>87</v>
      </c>
      <c r="C24" s="28"/>
      <c r="D24" s="41">
        <v>3820</v>
      </c>
      <c r="E24" s="41">
        <v>4500</v>
      </c>
    </row>
    <row r="25" spans="2:5" x14ac:dyDescent="0.35">
      <c r="B25" s="38" t="s">
        <v>31</v>
      </c>
      <c r="C25" s="38"/>
      <c r="D25" s="42">
        <f>SUM(D19:D24)</f>
        <v>18109</v>
      </c>
      <c r="E25" s="42">
        <f>SUM(E19:E24)</f>
        <v>21383</v>
      </c>
    </row>
    <row r="26" spans="2:5" ht="8" customHeight="1" x14ac:dyDescent="0.35">
      <c r="D26" s="43"/>
      <c r="E26" s="43"/>
    </row>
    <row r="27" spans="2:5" ht="14.5" thickBot="1" x14ac:dyDescent="0.4">
      <c r="B27" s="39" t="s">
        <v>23</v>
      </c>
      <c r="C27" s="39"/>
      <c r="D27" s="44">
        <f>SUM(D16,D25)</f>
        <v>41182</v>
      </c>
      <c r="E27" s="44">
        <f t="shared" ref="E27" si="1">SUM(E16,E25)</f>
        <v>65728</v>
      </c>
    </row>
    <row r="28" spans="2:5" ht="8" customHeight="1" thickTop="1" x14ac:dyDescent="0.35">
      <c r="D28" s="43"/>
      <c r="E28" s="45"/>
    </row>
    <row r="29" spans="2:5" x14ac:dyDescent="0.35">
      <c r="B29" s="27" t="s">
        <v>32</v>
      </c>
      <c r="C29" s="27"/>
      <c r="D29" s="46"/>
      <c r="E29" s="46"/>
    </row>
    <row r="30" spans="2:5" x14ac:dyDescent="0.35">
      <c r="B30" s="28" t="s">
        <v>43</v>
      </c>
      <c r="C30" s="28"/>
      <c r="D30" s="41">
        <v>1193</v>
      </c>
      <c r="E30" s="41">
        <v>2699</v>
      </c>
    </row>
    <row r="31" spans="2:5" x14ac:dyDescent="0.35">
      <c r="B31" s="28" t="s">
        <v>88</v>
      </c>
      <c r="C31" s="28"/>
      <c r="D31" s="41">
        <v>4120</v>
      </c>
      <c r="E31" s="41">
        <v>6682</v>
      </c>
    </row>
    <row r="32" spans="2:5" x14ac:dyDescent="0.35">
      <c r="B32" s="28" t="s">
        <v>89</v>
      </c>
      <c r="C32" s="28"/>
      <c r="D32" s="41">
        <v>1250</v>
      </c>
      <c r="E32" s="41">
        <v>1250</v>
      </c>
    </row>
    <row r="33" spans="2:7" x14ac:dyDescent="0.35">
      <c r="B33" s="37" t="s">
        <v>24</v>
      </c>
      <c r="C33" s="37"/>
      <c r="D33" s="42">
        <f>SUM(D30:D32)</f>
        <v>6563</v>
      </c>
      <c r="E33" s="42">
        <f>SUM(E30:E32)</f>
        <v>10631</v>
      </c>
    </row>
    <row r="34" spans="2:7" ht="8" customHeight="1" x14ac:dyDescent="0.35">
      <c r="D34" s="43"/>
      <c r="E34" s="43"/>
    </row>
    <row r="35" spans="2:7" x14ac:dyDescent="0.35">
      <c r="B35" s="34" t="s">
        <v>37</v>
      </c>
      <c r="D35" s="43"/>
      <c r="E35" s="43"/>
    </row>
    <row r="36" spans="2:7" ht="8" customHeight="1" x14ac:dyDescent="0.35">
      <c r="D36" s="43"/>
      <c r="E36" s="43"/>
    </row>
    <row r="37" spans="2:7" x14ac:dyDescent="0.35">
      <c r="B37" s="27" t="s">
        <v>33</v>
      </c>
      <c r="C37" s="27"/>
      <c r="D37" s="43"/>
      <c r="E37" s="43"/>
    </row>
    <row r="38" spans="2:7" x14ac:dyDescent="0.35">
      <c r="B38" s="28" t="s">
        <v>90</v>
      </c>
      <c r="C38" s="28"/>
      <c r="D38" s="41">
        <v>9703</v>
      </c>
      <c r="E38" s="41">
        <v>8459</v>
      </c>
    </row>
    <row r="39" spans="2:7" x14ac:dyDescent="0.35">
      <c r="B39" s="28" t="s">
        <v>91</v>
      </c>
      <c r="C39" s="28"/>
      <c r="D39" s="41">
        <v>902</v>
      </c>
      <c r="E39" s="41">
        <v>1119</v>
      </c>
    </row>
    <row r="40" spans="2:7" x14ac:dyDescent="0.35">
      <c r="B40" s="28" t="s">
        <v>25</v>
      </c>
      <c r="C40" s="28"/>
      <c r="D40" s="41">
        <v>1913</v>
      </c>
      <c r="E40" s="41">
        <v>2541</v>
      </c>
    </row>
    <row r="41" spans="2:7" x14ac:dyDescent="0.35">
      <c r="B41" s="38" t="s">
        <v>34</v>
      </c>
      <c r="C41" s="38"/>
      <c r="D41" s="47">
        <f>SUM(D38:D40)</f>
        <v>12518</v>
      </c>
      <c r="E41" s="47">
        <f>SUM(E38:E40)</f>
        <v>12119</v>
      </c>
    </row>
    <row r="42" spans="2:7" ht="8" customHeight="1" x14ac:dyDescent="0.35">
      <c r="D42" s="45"/>
      <c r="E42" s="43"/>
    </row>
    <row r="43" spans="2:7" ht="14.5" thickBot="1" x14ac:dyDescent="0.4">
      <c r="B43" s="39" t="s">
        <v>26</v>
      </c>
      <c r="C43" s="39"/>
      <c r="D43" s="44">
        <f>SUM(D33,D41)</f>
        <v>19081</v>
      </c>
      <c r="E43" s="44">
        <f>SUM(E33,E41)</f>
        <v>22750</v>
      </c>
    </row>
    <row r="44" spans="2:7" ht="8" customHeight="1" thickTop="1" x14ac:dyDescent="0.35">
      <c r="D44" s="43"/>
      <c r="E44" s="43"/>
    </row>
    <row r="45" spans="2:7" x14ac:dyDescent="0.35">
      <c r="B45" s="27" t="s">
        <v>35</v>
      </c>
      <c r="C45" s="27"/>
      <c r="D45" s="46"/>
      <c r="E45" s="46"/>
    </row>
    <row r="46" spans="2:7" x14ac:dyDescent="0.35">
      <c r="B46" s="28" t="s">
        <v>92</v>
      </c>
      <c r="C46" s="28"/>
      <c r="D46" s="41">
        <v>0</v>
      </c>
      <c r="E46" s="41">
        <v>0</v>
      </c>
    </row>
    <row r="47" spans="2:7" x14ac:dyDescent="0.35">
      <c r="B47" s="28" t="s">
        <v>93</v>
      </c>
      <c r="C47" s="28"/>
      <c r="D47" s="41">
        <v>2</v>
      </c>
      <c r="E47" s="41">
        <v>2</v>
      </c>
    </row>
    <row r="48" spans="2:7" x14ac:dyDescent="0.35">
      <c r="B48" s="28" t="s">
        <v>94</v>
      </c>
      <c r="C48" s="28"/>
      <c r="D48" s="41">
        <v>11971</v>
      </c>
      <c r="E48" s="41">
        <v>13132</v>
      </c>
      <c r="G48" s="40"/>
    </row>
    <row r="49" spans="2:7" x14ac:dyDescent="0.35">
      <c r="B49" s="28" t="s">
        <v>95</v>
      </c>
      <c r="C49" s="28"/>
      <c r="D49" s="41">
        <v>-43</v>
      </c>
      <c r="E49" s="41">
        <v>27</v>
      </c>
      <c r="G49" s="40"/>
    </row>
    <row r="50" spans="2:7" x14ac:dyDescent="0.35">
      <c r="B50" s="28" t="s">
        <v>96</v>
      </c>
      <c r="C50" s="28"/>
      <c r="D50" s="41">
        <v>10171</v>
      </c>
      <c r="E50" s="41">
        <v>29817</v>
      </c>
      <c r="G50" s="40"/>
    </row>
    <row r="51" spans="2:7" ht="14.5" thickBot="1" x14ac:dyDescent="0.4">
      <c r="B51" s="39" t="s">
        <v>27</v>
      </c>
      <c r="C51" s="39"/>
      <c r="D51" s="44">
        <f>SUM(D46:D50)</f>
        <v>22101</v>
      </c>
      <c r="E51" s="44">
        <f>SUM(E46:E50)</f>
        <v>42978</v>
      </c>
      <c r="G51" s="40"/>
    </row>
    <row r="52" spans="2:7" ht="8" customHeight="1" thickTop="1" x14ac:dyDescent="0.35">
      <c r="D52" s="43"/>
      <c r="E52" s="43"/>
    </row>
    <row r="53" spans="2:7" ht="14.5" thickBot="1" x14ac:dyDescent="0.4">
      <c r="B53" s="39" t="s">
        <v>28</v>
      </c>
      <c r="C53" s="39"/>
      <c r="D53" s="44">
        <f>SUM(D43,D51)</f>
        <v>41182</v>
      </c>
      <c r="E53" s="44">
        <f t="shared" ref="E53" si="2">SUM(E43,E51)</f>
        <v>65728</v>
      </c>
    </row>
    <row r="54" spans="2:7" ht="14.5" thickTop="1" x14ac:dyDescent="0.35">
      <c r="D54" s="28"/>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DE67-66F0-4DE4-AB29-F9F4C54BDBB3}">
  <dimension ref="B2:H60"/>
  <sheetViews>
    <sheetView showGridLines="0" zoomScaleNormal="100" workbookViewId="0">
      <selection activeCell="B2" sqref="B2"/>
    </sheetView>
  </sheetViews>
  <sheetFormatPr defaultColWidth="9" defaultRowHeight="14" x14ac:dyDescent="0.35"/>
  <cols>
    <col min="1" max="1" width="2.58203125" style="26" customWidth="1"/>
    <col min="2" max="2" width="42.58203125" style="26" customWidth="1"/>
    <col min="3" max="3" width="2.58203125" style="26" customWidth="1"/>
    <col min="4" max="6" width="12.58203125" style="26" customWidth="1"/>
    <col min="7" max="7" width="2.58203125" style="26" customWidth="1"/>
    <col min="8" max="16384" width="9" style="26"/>
  </cols>
  <sheetData>
    <row r="2" spans="2:8" ht="19.5" x14ac:dyDescent="0.5">
      <c r="B2" s="22" t="s">
        <v>39</v>
      </c>
      <c r="C2" s="22"/>
      <c r="D2" s="22"/>
      <c r="E2" s="22"/>
      <c r="F2" s="59"/>
    </row>
    <row r="3" spans="2:8" x14ac:dyDescent="0.35">
      <c r="B3" s="5" t="str">
        <f>CONCATENATE("Nvdia"," (","NVDA",")")</f>
        <v>Nvdia (NVDA)</v>
      </c>
      <c r="C3" s="5"/>
      <c r="D3" s="5"/>
      <c r="E3" s="5"/>
      <c r="F3" s="5"/>
    </row>
    <row r="4" spans="2:8" x14ac:dyDescent="0.35">
      <c r="B4" s="25" t="s">
        <v>18</v>
      </c>
      <c r="C4" s="25"/>
      <c r="D4" s="24"/>
      <c r="E4" s="24"/>
      <c r="F4" s="60"/>
    </row>
    <row r="5" spans="2:8" x14ac:dyDescent="0.35">
      <c r="B5" s="56"/>
      <c r="C5" s="56"/>
      <c r="D5" s="56"/>
      <c r="E5" s="56"/>
      <c r="F5" s="29"/>
    </row>
    <row r="6" spans="2:8" x14ac:dyDescent="0.35">
      <c r="B6" s="19" t="s">
        <v>70</v>
      </c>
      <c r="C6" s="32"/>
      <c r="D6" s="68">
        <v>2022</v>
      </c>
      <c r="E6" s="68">
        <v>2023</v>
      </c>
      <c r="F6" s="33">
        <v>2024</v>
      </c>
    </row>
    <row r="7" spans="2:8" ht="8" customHeight="1" x14ac:dyDescent="0.35">
      <c r="B7" s="30"/>
      <c r="C7" s="30"/>
      <c r="D7" s="29"/>
      <c r="E7" s="29"/>
      <c r="F7" s="29"/>
    </row>
    <row r="8" spans="2:8" x14ac:dyDescent="0.35">
      <c r="B8" s="27" t="s">
        <v>36</v>
      </c>
      <c r="C8" s="27"/>
      <c r="F8" s="57"/>
    </row>
    <row r="9" spans="2:8" ht="8" customHeight="1" x14ac:dyDescent="0.35">
      <c r="B9" s="27"/>
      <c r="C9" s="27"/>
      <c r="F9" s="57"/>
    </row>
    <row r="10" spans="2:8" s="34" customFormat="1" ht="14.5" thickBot="1" x14ac:dyDescent="0.4">
      <c r="B10" s="66" t="s">
        <v>5</v>
      </c>
      <c r="C10" s="39"/>
      <c r="D10" s="44">
        <f>IS!D30</f>
        <v>9752</v>
      </c>
      <c r="E10" s="44">
        <f>IS!E30</f>
        <v>4368</v>
      </c>
      <c r="F10" s="44">
        <f>IS!F30</f>
        <v>29760</v>
      </c>
    </row>
    <row r="11" spans="2:8" s="34" customFormat="1" ht="8" customHeight="1" thickTop="1" x14ac:dyDescent="0.35">
      <c r="C11" s="27"/>
      <c r="D11" s="65"/>
      <c r="E11" s="65"/>
      <c r="F11" s="65"/>
    </row>
    <row r="12" spans="2:8" x14ac:dyDescent="0.35">
      <c r="B12" s="34" t="s">
        <v>55</v>
      </c>
      <c r="C12" s="28"/>
      <c r="D12" s="46"/>
      <c r="E12" s="46"/>
      <c r="F12" s="46"/>
    </row>
    <row r="13" spans="2:8" x14ac:dyDescent="0.35">
      <c r="B13" s="61" t="s">
        <v>40</v>
      </c>
      <c r="C13" s="28"/>
      <c r="D13" s="41">
        <v>2004</v>
      </c>
      <c r="E13" s="41">
        <v>2709</v>
      </c>
      <c r="F13" s="41">
        <v>3549</v>
      </c>
      <c r="H13" s="43"/>
    </row>
    <row r="14" spans="2:8" x14ac:dyDescent="0.35">
      <c r="B14" s="61" t="s">
        <v>97</v>
      </c>
      <c r="C14" s="28"/>
      <c r="D14" s="41">
        <v>1174</v>
      </c>
      <c r="E14" s="41">
        <v>1544</v>
      </c>
      <c r="F14" s="41">
        <v>1508</v>
      </c>
    </row>
    <row r="15" spans="2:8" x14ac:dyDescent="0.35">
      <c r="B15" s="61" t="s">
        <v>41</v>
      </c>
      <c r="C15" s="28"/>
      <c r="D15" s="41">
        <v>-406</v>
      </c>
      <c r="E15" s="41">
        <v>-2164</v>
      </c>
      <c r="F15" s="41">
        <v>-2489</v>
      </c>
    </row>
    <row r="16" spans="2:8" x14ac:dyDescent="0.35">
      <c r="B16" s="61" t="s">
        <v>98</v>
      </c>
      <c r="C16" s="28"/>
      <c r="D16" s="41">
        <v>-100</v>
      </c>
      <c r="E16" s="41">
        <v>45</v>
      </c>
      <c r="F16" s="41">
        <v>-238</v>
      </c>
    </row>
    <row r="17" spans="2:8" x14ac:dyDescent="0.35">
      <c r="B17" s="61" t="s">
        <v>76</v>
      </c>
      <c r="C17" s="28"/>
      <c r="D17" s="41">
        <v>0</v>
      </c>
      <c r="E17" s="41">
        <v>1353</v>
      </c>
      <c r="F17" s="41">
        <v>0</v>
      </c>
    </row>
    <row r="18" spans="2:8" x14ac:dyDescent="0.35">
      <c r="B18" s="61" t="s">
        <v>99</v>
      </c>
      <c r="C18" s="28"/>
      <c r="D18" s="41">
        <v>47</v>
      </c>
      <c r="E18" s="41">
        <v>-7</v>
      </c>
      <c r="F18" s="41">
        <v>-278</v>
      </c>
      <c r="H18" s="43"/>
    </row>
    <row r="19" spans="2:8" x14ac:dyDescent="0.35">
      <c r="B19" s="64" t="s">
        <v>45</v>
      </c>
      <c r="C19" s="63"/>
      <c r="D19" s="42">
        <f>SUM(D13:D18)</f>
        <v>2719</v>
      </c>
      <c r="E19" s="42">
        <f>SUM(E13:E18)</f>
        <v>3480</v>
      </c>
      <c r="F19" s="42">
        <f>SUM(F13:F18)</f>
        <v>2052</v>
      </c>
      <c r="H19" s="43"/>
    </row>
    <row r="20" spans="2:8" ht="8" customHeight="1" x14ac:dyDescent="0.35">
      <c r="B20" s="61"/>
      <c r="C20" s="28"/>
      <c r="D20" s="41"/>
      <c r="E20" s="41"/>
      <c r="F20" s="41"/>
    </row>
    <row r="21" spans="2:8" x14ac:dyDescent="0.35">
      <c r="B21" s="62" t="s">
        <v>56</v>
      </c>
      <c r="C21" s="28"/>
      <c r="D21" s="46"/>
      <c r="E21" s="46"/>
      <c r="F21" s="46"/>
    </row>
    <row r="22" spans="2:8" x14ac:dyDescent="0.35">
      <c r="B22" s="61" t="s">
        <v>42</v>
      </c>
      <c r="C22" s="28"/>
      <c r="D22" s="41">
        <v>-2215</v>
      </c>
      <c r="E22" s="41">
        <v>822</v>
      </c>
      <c r="F22" s="41">
        <v>-6172</v>
      </c>
    </row>
    <row r="23" spans="2:8" x14ac:dyDescent="0.35">
      <c r="B23" s="61" t="s">
        <v>7</v>
      </c>
      <c r="C23" s="28"/>
      <c r="D23" s="41">
        <v>-774</v>
      </c>
      <c r="E23" s="41">
        <v>-2554</v>
      </c>
      <c r="F23" s="41">
        <v>-98</v>
      </c>
    </row>
    <row r="24" spans="2:8" x14ac:dyDescent="0.35">
      <c r="B24" s="61" t="s">
        <v>100</v>
      </c>
      <c r="C24" s="28"/>
      <c r="D24" s="41">
        <v>-1715</v>
      </c>
      <c r="E24" s="41">
        <v>-1517</v>
      </c>
      <c r="F24" s="41">
        <v>-1522</v>
      </c>
    </row>
    <row r="25" spans="2:8" x14ac:dyDescent="0.35">
      <c r="B25" s="61" t="s">
        <v>43</v>
      </c>
      <c r="C25" s="28"/>
      <c r="D25" s="41">
        <v>568</v>
      </c>
      <c r="E25" s="41">
        <v>-551</v>
      </c>
      <c r="F25" s="41">
        <v>1531</v>
      </c>
    </row>
    <row r="26" spans="2:8" x14ac:dyDescent="0.35">
      <c r="B26" s="61" t="s">
        <v>88</v>
      </c>
      <c r="C26" s="28"/>
      <c r="D26" s="41">
        <v>581</v>
      </c>
      <c r="E26" s="41">
        <v>1341</v>
      </c>
      <c r="F26" s="41">
        <v>2025</v>
      </c>
    </row>
    <row r="27" spans="2:8" x14ac:dyDescent="0.35">
      <c r="B27" s="61" t="s">
        <v>25</v>
      </c>
      <c r="C27" s="28"/>
      <c r="D27" s="41">
        <v>192</v>
      </c>
      <c r="E27" s="41">
        <v>252</v>
      </c>
      <c r="F27" s="41">
        <v>514</v>
      </c>
    </row>
    <row r="28" spans="2:8" x14ac:dyDescent="0.35">
      <c r="B28" s="64" t="s">
        <v>46</v>
      </c>
      <c r="C28" s="37"/>
      <c r="D28" s="42">
        <f>SUM(D22:D27)</f>
        <v>-3363</v>
      </c>
      <c r="E28" s="42">
        <f>SUM(E22:E27)</f>
        <v>-2207</v>
      </c>
      <c r="F28" s="42">
        <f>SUM(F22:F27)</f>
        <v>-3722</v>
      </c>
      <c r="H28" s="43"/>
    </row>
    <row r="29" spans="2:8" ht="8" customHeight="1" x14ac:dyDescent="0.35">
      <c r="D29" s="45"/>
      <c r="E29" s="43"/>
      <c r="F29" s="43"/>
    </row>
    <row r="30" spans="2:8" ht="14.5" thickBot="1" x14ac:dyDescent="0.4">
      <c r="B30" s="66" t="s">
        <v>54</v>
      </c>
      <c r="C30" s="67"/>
      <c r="D30" s="44">
        <f>SUM(D10,D19,D28)</f>
        <v>9108</v>
      </c>
      <c r="E30" s="44">
        <f>SUM(E10,E19,E28)</f>
        <v>5641</v>
      </c>
      <c r="F30" s="44">
        <f>SUM(F10,F19,F28)</f>
        <v>28090</v>
      </c>
    </row>
    <row r="31" spans="2:8" ht="8" customHeight="1" thickTop="1" x14ac:dyDescent="0.35">
      <c r="C31" s="28"/>
      <c r="D31" s="43"/>
      <c r="E31" s="43"/>
      <c r="F31" s="43"/>
    </row>
    <row r="32" spans="2:8" x14ac:dyDescent="0.35">
      <c r="B32" s="27" t="s">
        <v>48</v>
      </c>
      <c r="C32" s="30"/>
    </row>
    <row r="33" spans="2:6" ht="8" customHeight="1" x14ac:dyDescent="0.35">
      <c r="B33" s="27"/>
      <c r="C33" s="30"/>
    </row>
    <row r="34" spans="2:6" x14ac:dyDescent="0.35">
      <c r="B34" s="26" t="s">
        <v>101</v>
      </c>
      <c r="C34" s="28"/>
      <c r="D34" s="41">
        <v>15197</v>
      </c>
      <c r="E34" s="41">
        <v>19425</v>
      </c>
      <c r="F34" s="41">
        <v>9732</v>
      </c>
    </row>
    <row r="35" spans="2:6" x14ac:dyDescent="0.35">
      <c r="B35" s="26" t="s">
        <v>102</v>
      </c>
      <c r="D35" s="41">
        <v>1023</v>
      </c>
      <c r="E35" s="41">
        <v>1806</v>
      </c>
      <c r="F35" s="41">
        <v>50</v>
      </c>
    </row>
    <row r="36" spans="2:6" x14ac:dyDescent="0.35">
      <c r="B36" s="26" t="s">
        <v>103</v>
      </c>
      <c r="C36" s="58"/>
      <c r="D36" s="41">
        <v>-24787</v>
      </c>
      <c r="E36" s="41">
        <v>-11897</v>
      </c>
      <c r="F36" s="41">
        <v>-18211</v>
      </c>
    </row>
    <row r="37" spans="2:6" x14ac:dyDescent="0.35">
      <c r="B37" s="26" t="s">
        <v>104</v>
      </c>
      <c r="C37" s="27"/>
      <c r="D37" s="41">
        <v>-976</v>
      </c>
      <c r="E37" s="41">
        <v>-1833</v>
      </c>
      <c r="F37" s="41">
        <v>-1069</v>
      </c>
    </row>
    <row r="38" spans="2:6" x14ac:dyDescent="0.35">
      <c r="B38" s="26" t="s">
        <v>105</v>
      </c>
      <c r="C38" s="28"/>
      <c r="D38" s="41">
        <v>-263</v>
      </c>
      <c r="E38" s="41">
        <v>-49</v>
      </c>
      <c r="F38" s="41">
        <v>-83</v>
      </c>
    </row>
    <row r="39" spans="2:6" x14ac:dyDescent="0.35">
      <c r="B39" s="26" t="s">
        <v>106</v>
      </c>
      <c r="C39" s="28"/>
      <c r="D39" s="41">
        <v>-24</v>
      </c>
      <c r="E39" s="41">
        <v>-77</v>
      </c>
      <c r="F39" s="41">
        <v>-985</v>
      </c>
    </row>
    <row r="40" spans="2:6" ht="8" customHeight="1" x14ac:dyDescent="0.35">
      <c r="C40" s="28"/>
      <c r="D40" s="43"/>
      <c r="E40" s="43"/>
      <c r="F40" s="43"/>
    </row>
    <row r="41" spans="2:6" ht="14.5" thickBot="1" x14ac:dyDescent="0.4">
      <c r="B41" s="66" t="s">
        <v>52</v>
      </c>
      <c r="C41" s="39"/>
      <c r="D41" s="44">
        <f>SUM(D34:D39)</f>
        <v>-9830</v>
      </c>
      <c r="E41" s="44">
        <f t="shared" ref="E41:F41" si="0">SUM(E34:E39)</f>
        <v>7375</v>
      </c>
      <c r="F41" s="44">
        <f t="shared" si="0"/>
        <v>-10566</v>
      </c>
    </row>
    <row r="42" spans="2:6" ht="8" customHeight="1" thickTop="1" x14ac:dyDescent="0.35">
      <c r="C42" s="28"/>
      <c r="D42" s="43"/>
      <c r="E42" s="43"/>
      <c r="F42" s="43"/>
    </row>
    <row r="43" spans="2:6" x14ac:dyDescent="0.35">
      <c r="B43" s="27" t="s">
        <v>47</v>
      </c>
    </row>
    <row r="44" spans="2:6" ht="8" customHeight="1" x14ac:dyDescent="0.35">
      <c r="B44" s="27"/>
    </row>
    <row r="45" spans="2:6" x14ac:dyDescent="0.35">
      <c r="B45" s="26" t="s">
        <v>107</v>
      </c>
      <c r="C45" s="58"/>
      <c r="D45" s="41">
        <v>281</v>
      </c>
      <c r="E45" s="41">
        <v>355</v>
      </c>
      <c r="F45" s="41">
        <v>403</v>
      </c>
    </row>
    <row r="46" spans="2:6" x14ac:dyDescent="0.35">
      <c r="B46" s="26" t="s">
        <v>108</v>
      </c>
      <c r="C46" s="27"/>
      <c r="D46" s="41">
        <v>0</v>
      </c>
      <c r="E46" s="41">
        <v>-10039</v>
      </c>
      <c r="F46" s="41">
        <v>-9533</v>
      </c>
    </row>
    <row r="47" spans="2:6" x14ac:dyDescent="0.35">
      <c r="B47" s="26" t="s">
        <v>109</v>
      </c>
      <c r="C47" s="28"/>
      <c r="D47" s="41">
        <v>-1904</v>
      </c>
      <c r="E47" s="41">
        <v>-1475</v>
      </c>
      <c r="F47" s="41">
        <v>-2783</v>
      </c>
    </row>
    <row r="48" spans="2:6" x14ac:dyDescent="0.35">
      <c r="B48" s="26" t="s">
        <v>110</v>
      </c>
      <c r="C48" s="28"/>
      <c r="D48" s="41">
        <v>-1000</v>
      </c>
      <c r="E48" s="41">
        <v>0</v>
      </c>
      <c r="F48" s="41">
        <v>-1250</v>
      </c>
    </row>
    <row r="49" spans="2:6" x14ac:dyDescent="0.35">
      <c r="B49" s="26" t="s">
        <v>111</v>
      </c>
      <c r="C49" s="28"/>
      <c r="D49" s="41">
        <v>-399</v>
      </c>
      <c r="E49" s="41">
        <v>-398</v>
      </c>
      <c r="F49" s="41">
        <v>-395</v>
      </c>
    </row>
    <row r="50" spans="2:6" x14ac:dyDescent="0.35">
      <c r="B50" s="26" t="s">
        <v>112</v>
      </c>
      <c r="C50" s="28"/>
      <c r="D50" s="41">
        <v>-83</v>
      </c>
      <c r="E50" s="41">
        <v>-58</v>
      </c>
      <c r="F50" s="41">
        <v>-74</v>
      </c>
    </row>
    <row r="51" spans="2:6" x14ac:dyDescent="0.35">
      <c r="B51" s="26" t="s">
        <v>113</v>
      </c>
      <c r="C51" s="28"/>
      <c r="D51" s="41">
        <v>4977</v>
      </c>
      <c r="E51" s="41">
        <v>0</v>
      </c>
      <c r="F51" s="41">
        <v>0</v>
      </c>
    </row>
    <row r="52" spans="2:6" x14ac:dyDescent="0.35">
      <c r="B52" s="26" t="s">
        <v>99</v>
      </c>
      <c r="C52" s="28"/>
      <c r="D52" s="41">
        <v>-7</v>
      </c>
      <c r="E52" s="41">
        <v>-2</v>
      </c>
      <c r="F52" s="41">
        <v>-1</v>
      </c>
    </row>
    <row r="53" spans="2:6" ht="8" customHeight="1" x14ac:dyDescent="0.35">
      <c r="C53" s="28"/>
      <c r="D53" s="43"/>
      <c r="E53" s="43"/>
      <c r="F53" s="43"/>
    </row>
    <row r="54" spans="2:6" ht="14.5" thickBot="1" x14ac:dyDescent="0.4">
      <c r="B54" s="66" t="s">
        <v>53</v>
      </c>
      <c r="C54" s="39"/>
      <c r="D54" s="44">
        <f>SUM(D45:D52)</f>
        <v>1865</v>
      </c>
      <c r="E54" s="44">
        <f>SUM(E45:E52)</f>
        <v>-11617</v>
      </c>
      <c r="F54" s="44">
        <f>SUM(F45:F52)</f>
        <v>-13633</v>
      </c>
    </row>
    <row r="55" spans="2:6" ht="8" customHeight="1" thickTop="1" x14ac:dyDescent="0.35">
      <c r="D55" s="45"/>
      <c r="E55" s="43"/>
      <c r="F55" s="43"/>
    </row>
    <row r="56" spans="2:6" s="34" customFormat="1" x14ac:dyDescent="0.35">
      <c r="B56" s="38" t="s">
        <v>51</v>
      </c>
      <c r="C56" s="98"/>
      <c r="D56" s="42">
        <f>SUM(D30,D41,D54)</f>
        <v>1143</v>
      </c>
      <c r="E56" s="42">
        <f t="shared" ref="E56:F56" si="1">SUM(E30,E41,E54)</f>
        <v>1399</v>
      </c>
      <c r="F56" s="42">
        <f t="shared" si="1"/>
        <v>3891</v>
      </c>
    </row>
    <row r="57" spans="2:6" ht="8" customHeight="1" x14ac:dyDescent="0.35"/>
    <row r="58" spans="2:6" x14ac:dyDescent="0.35">
      <c r="B58" s="26" t="s">
        <v>49</v>
      </c>
      <c r="C58" s="28"/>
      <c r="D58" s="41">
        <v>847</v>
      </c>
      <c r="E58" s="41">
        <f>D59</f>
        <v>1990</v>
      </c>
      <c r="F58" s="41">
        <f>E59</f>
        <v>3389</v>
      </c>
    </row>
    <row r="59" spans="2:6" ht="14.5" thickBot="1" x14ac:dyDescent="0.4">
      <c r="B59" s="39" t="s">
        <v>50</v>
      </c>
      <c r="C59" s="39"/>
      <c r="D59" s="44">
        <f>SUM(D56,D58)</f>
        <v>1990</v>
      </c>
      <c r="E59" s="44">
        <f t="shared" ref="E59:F59" si="2">SUM(E56,E58)</f>
        <v>3389</v>
      </c>
      <c r="F59" s="44">
        <f t="shared" si="2"/>
        <v>7280</v>
      </c>
    </row>
    <row r="60" spans="2:6" ht="14.5" thickTop="1" x14ac:dyDescent="0.35">
      <c r="B60" s="30"/>
      <c r="C60" s="30"/>
      <c r="D60" s="45"/>
      <c r="E60" s="45"/>
      <c r="F60" s="45"/>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61DD4-D8D8-41E3-A06E-8DB0EF5FAD73}">
  <dimension ref="B2:L64"/>
  <sheetViews>
    <sheetView showGridLines="0" zoomScaleNormal="100" workbookViewId="0">
      <selection activeCell="B2" sqref="B2"/>
    </sheetView>
  </sheetViews>
  <sheetFormatPr defaultRowHeight="14" x14ac:dyDescent="0.35"/>
  <cols>
    <col min="1" max="1" width="2.58203125" customWidth="1"/>
    <col min="2" max="2" width="42.58203125" customWidth="1"/>
    <col min="3" max="3" width="2.58203125" customWidth="1"/>
    <col min="4" max="6" width="12.58203125" customWidth="1"/>
    <col min="7" max="7" width="2.58203125" customWidth="1"/>
    <col min="8" max="8" width="4.58203125" customWidth="1"/>
    <col min="9" max="9" width="2.58203125" customWidth="1"/>
    <col min="10" max="10" width="42.58203125" customWidth="1"/>
    <col min="11" max="11" width="2.58203125" customWidth="1"/>
    <col min="12" max="12" width="12.58203125" customWidth="1"/>
    <col min="13" max="13" width="2.58203125" customWidth="1"/>
  </cols>
  <sheetData>
    <row r="2" spans="2:12" ht="19.5" x14ac:dyDescent="0.35">
      <c r="B2" s="4" t="s">
        <v>3</v>
      </c>
      <c r="C2" s="4"/>
      <c r="D2" s="4"/>
      <c r="E2" s="4"/>
      <c r="F2" s="4"/>
      <c r="G2" s="4"/>
      <c r="H2" s="4"/>
      <c r="I2" s="4"/>
      <c r="J2" s="4"/>
      <c r="K2" s="4"/>
      <c r="L2" s="4"/>
    </row>
    <row r="3" spans="2:12" x14ac:dyDescent="0.35">
      <c r="B3" s="5" t="str">
        <f>CONCATENATE("Nvdia"," (","NVDA",")")</f>
        <v>Nvdia (NVDA)</v>
      </c>
      <c r="C3" s="5"/>
      <c r="D3" s="5"/>
      <c r="E3" s="5"/>
      <c r="F3" s="5"/>
      <c r="G3" s="5"/>
      <c r="H3" s="5"/>
      <c r="I3" s="5"/>
      <c r="J3" s="5"/>
      <c r="K3" s="5"/>
      <c r="L3" s="5"/>
    </row>
    <row r="4" spans="2:12" x14ac:dyDescent="0.35">
      <c r="B4" s="25" t="s">
        <v>18</v>
      </c>
      <c r="C4" s="69"/>
      <c r="D4" s="69"/>
      <c r="E4" s="69"/>
      <c r="F4" s="69"/>
      <c r="G4" s="69"/>
      <c r="H4" s="69"/>
      <c r="I4" s="69"/>
      <c r="J4" s="69"/>
      <c r="K4" s="69"/>
      <c r="L4" s="69"/>
    </row>
    <row r="6" spans="2:12" x14ac:dyDescent="0.35">
      <c r="B6" s="10" t="s">
        <v>63</v>
      </c>
      <c r="C6" s="10"/>
      <c r="D6" s="70">
        <v>2022</v>
      </c>
      <c r="E6" s="70">
        <v>2023</v>
      </c>
      <c r="F6" s="70">
        <v>2024</v>
      </c>
      <c r="J6" s="10" t="s">
        <v>115</v>
      </c>
      <c r="K6" s="10"/>
      <c r="L6" s="70">
        <f>F6</f>
        <v>2024</v>
      </c>
    </row>
    <row r="7" spans="2:12" ht="8" customHeight="1" x14ac:dyDescent="0.35">
      <c r="B7" s="1"/>
      <c r="C7" s="1"/>
      <c r="D7" s="2"/>
      <c r="E7" s="2"/>
      <c r="F7" s="2"/>
      <c r="J7" s="1"/>
      <c r="K7" s="1"/>
      <c r="L7" s="2"/>
    </row>
    <row r="8" spans="2:12" x14ac:dyDescent="0.35">
      <c r="B8" t="s">
        <v>10</v>
      </c>
      <c r="D8" s="8">
        <f>IS!D19</f>
        <v>10041</v>
      </c>
      <c r="E8" s="8">
        <f>IS!E19</f>
        <v>4224</v>
      </c>
      <c r="F8" s="8">
        <f>IS!F19</f>
        <v>32972</v>
      </c>
      <c r="J8" t="str">
        <f>B8</f>
        <v>Operating Income (EBIT)</v>
      </c>
      <c r="L8" s="8">
        <f>F8</f>
        <v>32972</v>
      </c>
    </row>
    <row r="9" spans="2:12" x14ac:dyDescent="0.35">
      <c r="B9" t="s">
        <v>6</v>
      </c>
      <c r="D9" s="75">
        <f>IS!D28/IS!D26</f>
        <v>1.9012171813700834E-2</v>
      </c>
      <c r="E9" s="75">
        <f>IS!E28/IS!E26</f>
        <v>-4.4726142071274816E-2</v>
      </c>
      <c r="F9" s="75">
        <f>IS!F28/IS!F26</f>
        <v>0.1199952687917677</v>
      </c>
      <c r="J9" s="100" t="str">
        <f>B9</f>
        <v>Tax Rate</v>
      </c>
      <c r="K9" s="100"/>
      <c r="L9" s="102">
        <f>AVERAGE(D9:F9)</f>
        <v>3.1427099511397903E-2</v>
      </c>
    </row>
    <row r="10" spans="2:12" x14ac:dyDescent="0.35">
      <c r="B10" s="74" t="s">
        <v>0</v>
      </c>
      <c r="C10" s="11"/>
      <c r="D10" s="12">
        <f>D8*(1-D9)</f>
        <v>9850.0987828186298</v>
      </c>
      <c r="E10" s="12">
        <f>E8*(1-E9)</f>
        <v>4412.9232241090649</v>
      </c>
      <c r="F10" s="12">
        <f>F8*(1-F9)</f>
        <v>29015.515997397837</v>
      </c>
      <c r="I10" s="3"/>
      <c r="J10" t="str">
        <f>B10</f>
        <v>NOPAT (EBIAT)</v>
      </c>
      <c r="K10" s="1"/>
      <c r="L10" s="99">
        <f>L8*(1-L9)</f>
        <v>31935.785674910188</v>
      </c>
    </row>
    <row r="11" spans="2:12" ht="8" customHeight="1" x14ac:dyDescent="0.35">
      <c r="D11" s="8"/>
      <c r="E11" s="8"/>
      <c r="F11" s="8"/>
      <c r="L11" s="8"/>
    </row>
    <row r="12" spans="2:12" x14ac:dyDescent="0.35">
      <c r="B12" s="1" t="s">
        <v>64</v>
      </c>
      <c r="D12" s="8"/>
      <c r="E12" s="8"/>
      <c r="F12" s="8"/>
      <c r="J12" s="1" t="str">
        <f t="shared" ref="J12:J18" si="0">B12</f>
        <v>Plus: Non-Cash Expenses</v>
      </c>
      <c r="L12" s="8"/>
    </row>
    <row r="13" spans="2:12" x14ac:dyDescent="0.35">
      <c r="B13" t="s">
        <v>57</v>
      </c>
      <c r="D13" s="8">
        <f>CFS!D14</f>
        <v>1174</v>
      </c>
      <c r="E13" s="8">
        <f>CFS!E14</f>
        <v>1544</v>
      </c>
      <c r="F13" s="8">
        <f>CFS!F14</f>
        <v>1508</v>
      </c>
      <c r="J13" t="str">
        <f t="shared" si="0"/>
        <v>Depreciation &amp; Amortization (D&amp;A)</v>
      </c>
      <c r="L13" s="8">
        <f>F13</f>
        <v>1508</v>
      </c>
    </row>
    <row r="14" spans="2:12" x14ac:dyDescent="0.35">
      <c r="B14" t="s">
        <v>41</v>
      </c>
      <c r="D14" s="8">
        <f>CFS!D15</f>
        <v>-406</v>
      </c>
      <c r="E14" s="8">
        <f>CFS!E15</f>
        <v>-2164</v>
      </c>
      <c r="F14" s="8">
        <f>CFS!F15</f>
        <v>-2489</v>
      </c>
      <c r="J14" t="str">
        <f t="shared" si="0"/>
        <v>Deferred Income Taxes</v>
      </c>
      <c r="L14" s="8">
        <v>0</v>
      </c>
    </row>
    <row r="15" spans="2:12" x14ac:dyDescent="0.35">
      <c r="B15" t="s">
        <v>114</v>
      </c>
      <c r="D15" s="8">
        <f>CFS!D16</f>
        <v>-100</v>
      </c>
      <c r="E15" s="8">
        <f>CFS!E16</f>
        <v>45</v>
      </c>
      <c r="F15" s="8">
        <f>CFS!F16</f>
        <v>-238</v>
      </c>
      <c r="J15" t="str">
        <f t="shared" si="0"/>
        <v>(Gains) Losses on Investments…</v>
      </c>
      <c r="L15" s="8">
        <v>0</v>
      </c>
    </row>
    <row r="16" spans="2:12" x14ac:dyDescent="0.35">
      <c r="B16" t="s">
        <v>76</v>
      </c>
      <c r="D16" s="8">
        <f>CFS!D17</f>
        <v>0</v>
      </c>
      <c r="E16" s="8">
        <f>CFS!E17</f>
        <v>1353</v>
      </c>
      <c r="F16" s="8">
        <f>CFS!F17</f>
        <v>0</v>
      </c>
      <c r="J16" t="str">
        <f t="shared" si="0"/>
        <v>Acquisition Termination Cost</v>
      </c>
      <c r="L16" s="8">
        <v>0</v>
      </c>
    </row>
    <row r="17" spans="2:12" x14ac:dyDescent="0.35">
      <c r="B17" t="s">
        <v>99</v>
      </c>
      <c r="D17" s="8">
        <f>CFS!D18</f>
        <v>47</v>
      </c>
      <c r="E17" s="8">
        <f>CFS!E18</f>
        <v>-7</v>
      </c>
      <c r="F17" s="8">
        <f>CFS!F18</f>
        <v>-278</v>
      </c>
      <c r="J17" s="100" t="str">
        <f t="shared" si="0"/>
        <v>Other</v>
      </c>
      <c r="K17" s="100"/>
      <c r="L17" s="101">
        <v>0</v>
      </c>
    </row>
    <row r="18" spans="2:12" x14ac:dyDescent="0.35">
      <c r="B18" s="11" t="s">
        <v>65</v>
      </c>
      <c r="C18" s="76"/>
      <c r="D18" s="12">
        <f t="shared" ref="D18:E18" si="1">SUM(D13:D17)</f>
        <v>715</v>
      </c>
      <c r="E18" s="12">
        <f t="shared" si="1"/>
        <v>771</v>
      </c>
      <c r="F18" s="12">
        <f>SUM(F13:F17)</f>
        <v>-1497</v>
      </c>
      <c r="J18" s="1" t="str">
        <f t="shared" si="0"/>
        <v>Total Non-Cash Expenses</v>
      </c>
      <c r="L18" s="99">
        <f>SUM(L13:L17)</f>
        <v>1508</v>
      </c>
    </row>
    <row r="19" spans="2:12" ht="8" customHeight="1" x14ac:dyDescent="0.35">
      <c r="D19" s="8"/>
      <c r="E19" s="8"/>
      <c r="F19" s="8"/>
      <c r="L19" s="8"/>
    </row>
    <row r="20" spans="2:12" x14ac:dyDescent="0.35">
      <c r="B20" s="1" t="s">
        <v>1</v>
      </c>
      <c r="D20" s="8"/>
      <c r="E20" s="8"/>
      <c r="F20" s="8"/>
      <c r="J20" s="1" t="str">
        <f>B20</f>
        <v>Less: Capital Expenditures (CapEx)</v>
      </c>
      <c r="L20" s="8"/>
    </row>
    <row r="21" spans="2:12" x14ac:dyDescent="0.35">
      <c r="B21" t="s">
        <v>60</v>
      </c>
      <c r="D21" s="8">
        <f>CFS!D37</f>
        <v>-976</v>
      </c>
      <c r="E21" s="8">
        <f>CFS!E37</f>
        <v>-1833</v>
      </c>
      <c r="F21" s="8">
        <f>CFS!F37</f>
        <v>-1069</v>
      </c>
      <c r="J21" t="str">
        <f>B21</f>
        <v>Capital Expenditures (CapEx)</v>
      </c>
      <c r="L21" s="8">
        <f>F21</f>
        <v>-1069</v>
      </c>
    </row>
    <row r="22" spans="2:12" x14ac:dyDescent="0.35">
      <c r="B22" t="s">
        <v>61</v>
      </c>
      <c r="D22" s="8">
        <f>CFS!D38</f>
        <v>-263</v>
      </c>
      <c r="E22" s="8">
        <f>CFS!E38</f>
        <v>-49</v>
      </c>
      <c r="F22" s="8">
        <f>CFS!F38</f>
        <v>-83</v>
      </c>
      <c r="J22" s="100" t="str">
        <f>B22</f>
        <v>Acquisitions</v>
      </c>
      <c r="K22" s="100"/>
      <c r="L22" s="101">
        <f>AVERAGE(D22:F22)</f>
        <v>-131.66666666666666</v>
      </c>
    </row>
    <row r="23" spans="2:12" x14ac:dyDescent="0.35">
      <c r="B23" s="11" t="s">
        <v>62</v>
      </c>
      <c r="C23" s="76"/>
      <c r="D23" s="12">
        <f>SUM(D21:D22)</f>
        <v>-1239</v>
      </c>
      <c r="E23" s="12">
        <f>SUM(E21:E22)</f>
        <v>-1882</v>
      </c>
      <c r="F23" s="12">
        <f>SUM(F21:F22)</f>
        <v>-1152</v>
      </c>
      <c r="J23" s="1" t="str">
        <f>B23</f>
        <v>Total CapEx</v>
      </c>
      <c r="L23" s="99">
        <f>SUM(L21:L22)</f>
        <v>-1200.6666666666667</v>
      </c>
    </row>
    <row r="24" spans="2:12" ht="8" customHeight="1" x14ac:dyDescent="0.35">
      <c r="D24" s="8"/>
      <c r="E24" s="8"/>
      <c r="F24" s="8"/>
      <c r="L24" s="8"/>
    </row>
    <row r="25" spans="2:12" x14ac:dyDescent="0.35">
      <c r="B25" s="1" t="s">
        <v>58</v>
      </c>
      <c r="D25" s="8"/>
      <c r="E25" s="8"/>
      <c r="F25" s="8"/>
      <c r="J25" s="1" t="str">
        <f t="shared" ref="J25:J31" si="2">B25</f>
        <v>Less: Changes in Non-Cash Net Working Capital (NWC)</v>
      </c>
    </row>
    <row r="26" spans="2:12" x14ac:dyDescent="0.35">
      <c r="B26" t="s">
        <v>42</v>
      </c>
      <c r="D26" s="8">
        <f>CFS!D22</f>
        <v>-2215</v>
      </c>
      <c r="E26" s="8">
        <f>CFS!E22</f>
        <v>822</v>
      </c>
      <c r="F26" s="8">
        <f>CFS!F22</f>
        <v>-6172</v>
      </c>
      <c r="J26" t="str">
        <f t="shared" si="2"/>
        <v>Accounts Receivable</v>
      </c>
      <c r="L26" s="8">
        <f>(F26/$F$31)*$L$31</f>
        <v>-4978.2027069562473</v>
      </c>
    </row>
    <row r="27" spans="2:12" x14ac:dyDescent="0.35">
      <c r="B27" t="s">
        <v>7</v>
      </c>
      <c r="D27" s="8">
        <f>CFS!D23</f>
        <v>-774</v>
      </c>
      <c r="E27" s="8">
        <f>CFS!E23</f>
        <v>-2554</v>
      </c>
      <c r="F27" s="8">
        <f>CFS!F23</f>
        <v>-98</v>
      </c>
      <c r="J27" t="str">
        <f t="shared" si="2"/>
        <v>Inventories</v>
      </c>
      <c r="L27" s="8">
        <f t="shared" ref="L27:L30" si="3">(F27/$F$31)*$L$31</f>
        <v>-79.044696254327988</v>
      </c>
    </row>
    <row r="28" spans="2:12" x14ac:dyDescent="0.35">
      <c r="B28" t="s">
        <v>100</v>
      </c>
      <c r="D28" s="8">
        <f>CFS!D24</f>
        <v>-1715</v>
      </c>
      <c r="E28" s="8">
        <f>CFS!E24</f>
        <v>-1517</v>
      </c>
      <c r="F28" s="8">
        <f>CFS!F24</f>
        <v>-1522</v>
      </c>
      <c r="J28" t="str">
        <f t="shared" si="2"/>
        <v>Prepaid Expenses and Other Assets</v>
      </c>
      <c r="L28" s="8">
        <f t="shared" si="3"/>
        <v>-1227.612527541706</v>
      </c>
    </row>
    <row r="29" spans="2:12" x14ac:dyDescent="0.35">
      <c r="B29" t="s">
        <v>43</v>
      </c>
      <c r="D29" s="8">
        <f>CFS!D25</f>
        <v>568</v>
      </c>
      <c r="E29" s="8">
        <f>CFS!E25</f>
        <v>-551</v>
      </c>
      <c r="F29" s="8">
        <f>CFS!F25</f>
        <v>1531</v>
      </c>
      <c r="J29" t="str">
        <f t="shared" si="2"/>
        <v>Accounts Payable</v>
      </c>
      <c r="L29" s="8">
        <f t="shared" si="3"/>
        <v>1234.8717343405729</v>
      </c>
    </row>
    <row r="30" spans="2:12" x14ac:dyDescent="0.35">
      <c r="B30" t="s">
        <v>88</v>
      </c>
      <c r="D30" s="8">
        <f>CFS!D26</f>
        <v>581</v>
      </c>
      <c r="E30" s="8">
        <f>CFS!E26</f>
        <v>1341</v>
      </c>
      <c r="F30" s="8">
        <f>CFS!F26</f>
        <v>2025</v>
      </c>
      <c r="J30" s="100" t="str">
        <f t="shared" si="2"/>
        <v>Accrued and Other Current Liabilities</v>
      </c>
      <c r="K30" s="100"/>
      <c r="L30" s="101">
        <f t="shared" si="3"/>
        <v>1633.3215297450424</v>
      </c>
    </row>
    <row r="31" spans="2:12" x14ac:dyDescent="0.35">
      <c r="B31" s="11" t="s">
        <v>59</v>
      </c>
      <c r="C31" s="76"/>
      <c r="D31" s="12">
        <f>SUM(D26:D30)</f>
        <v>-3555</v>
      </c>
      <c r="E31" s="12">
        <f>SUM(E26:E30)</f>
        <v>-2459</v>
      </c>
      <c r="F31" s="12">
        <f>SUM(F26:F30)</f>
        <v>-4236</v>
      </c>
      <c r="J31" s="1" t="str">
        <f t="shared" si="2"/>
        <v>Total Changes in Non-Cash NWC</v>
      </c>
      <c r="L31" s="99">
        <f>AVERAGE(D31:F31)</f>
        <v>-3416.6666666666665</v>
      </c>
    </row>
    <row r="32" spans="2:12" ht="8" customHeight="1" x14ac:dyDescent="0.35"/>
    <row r="33" spans="2:12" x14ac:dyDescent="0.35">
      <c r="B33" s="6" t="s">
        <v>2</v>
      </c>
      <c r="C33" s="7"/>
      <c r="D33" s="78">
        <f>D10+D18+D23-D31</f>
        <v>12881.09878281863</v>
      </c>
      <c r="E33" s="78">
        <f>E10+E18+E23-E31</f>
        <v>5760.9232241090649</v>
      </c>
      <c r="F33" s="9">
        <f>F10+F18+F23-F31</f>
        <v>30602.515997397837</v>
      </c>
      <c r="J33" s="6" t="str">
        <f>B33</f>
        <v>Free Cash Flow to the Firm (FCFF)</v>
      </c>
      <c r="K33" s="7"/>
      <c r="L33" s="9">
        <f>L10+L18+L23-L31</f>
        <v>35659.785674910192</v>
      </c>
    </row>
    <row r="34" spans="2:12" s="1" customFormat="1" x14ac:dyDescent="0.35"/>
    <row r="35" spans="2:12" x14ac:dyDescent="0.35">
      <c r="B35" s="1"/>
      <c r="C35" s="1"/>
      <c r="D35" s="1"/>
      <c r="E35" s="1"/>
      <c r="F35" s="1"/>
    </row>
    <row r="36" spans="2:12" x14ac:dyDescent="0.35">
      <c r="B36" s="1"/>
      <c r="C36" s="1"/>
      <c r="D36" s="1"/>
      <c r="E36" s="1"/>
      <c r="F36" s="1"/>
    </row>
    <row r="37" spans="2:12" x14ac:dyDescent="0.35">
      <c r="B37" s="1"/>
      <c r="C37" s="1"/>
      <c r="D37" s="1"/>
      <c r="E37" s="1"/>
      <c r="F37" s="1"/>
    </row>
    <row r="38" spans="2:12" x14ac:dyDescent="0.35">
      <c r="B38" s="1"/>
      <c r="C38" s="1"/>
      <c r="D38" s="1"/>
      <c r="E38" s="1"/>
      <c r="F38" s="1"/>
    </row>
    <row r="39" spans="2:12" x14ac:dyDescent="0.35">
      <c r="B39" s="1"/>
      <c r="C39" s="1"/>
      <c r="D39" s="1"/>
      <c r="E39" s="1"/>
      <c r="F39" s="1"/>
    </row>
    <row r="40" spans="2:12" x14ac:dyDescent="0.35">
      <c r="B40" s="1"/>
      <c r="C40" s="1"/>
      <c r="D40" s="1"/>
      <c r="E40" s="1"/>
      <c r="F40" s="1"/>
    </row>
    <row r="41" spans="2:12" x14ac:dyDescent="0.35">
      <c r="B41" s="1"/>
      <c r="C41" s="1"/>
      <c r="D41" s="1"/>
      <c r="E41" s="1"/>
      <c r="F41" s="1"/>
    </row>
    <row r="42" spans="2:12" x14ac:dyDescent="0.35">
      <c r="B42" s="1"/>
      <c r="C42" s="1"/>
      <c r="D42" s="1"/>
      <c r="E42" s="1"/>
      <c r="F42" s="1"/>
    </row>
    <row r="43" spans="2:12" x14ac:dyDescent="0.35">
      <c r="B43" s="1"/>
      <c r="C43" s="1"/>
      <c r="D43" s="1"/>
      <c r="E43" s="1"/>
      <c r="F43" s="1"/>
    </row>
    <row r="44" spans="2:12" x14ac:dyDescent="0.35">
      <c r="B44" s="1"/>
      <c r="C44" s="1"/>
      <c r="D44" s="1"/>
      <c r="E44" s="1"/>
      <c r="F44" s="1"/>
    </row>
    <row r="45" spans="2:12" x14ac:dyDescent="0.35">
      <c r="B45" s="1"/>
      <c r="C45" s="1"/>
      <c r="D45" s="1"/>
      <c r="E45" s="1"/>
      <c r="F45" s="1"/>
    </row>
    <row r="46" spans="2:12" x14ac:dyDescent="0.35">
      <c r="B46" s="1"/>
      <c r="C46" s="1"/>
      <c r="D46" s="1"/>
      <c r="E46" s="1"/>
      <c r="F46" s="1"/>
    </row>
    <row r="47" spans="2:12" x14ac:dyDescent="0.35">
      <c r="B47" s="1"/>
      <c r="C47" s="1"/>
      <c r="D47" s="1"/>
      <c r="E47" s="1"/>
      <c r="F47" s="1"/>
    </row>
    <row r="48" spans="2:12" x14ac:dyDescent="0.35">
      <c r="B48" s="1"/>
      <c r="C48" s="1"/>
      <c r="D48" s="1"/>
      <c r="E48" s="1"/>
      <c r="F48" s="1"/>
    </row>
    <row r="49" spans="2:6" x14ac:dyDescent="0.35">
      <c r="B49" s="1"/>
      <c r="C49" s="1"/>
      <c r="D49" s="1"/>
      <c r="E49" s="1"/>
      <c r="F49" s="1"/>
    </row>
    <row r="50" spans="2:6" x14ac:dyDescent="0.35">
      <c r="B50" s="1"/>
      <c r="C50" s="1"/>
      <c r="D50" s="1"/>
      <c r="E50" s="1"/>
      <c r="F50" s="1"/>
    </row>
    <row r="51" spans="2:6" x14ac:dyDescent="0.35">
      <c r="B51" s="1"/>
      <c r="C51" s="1"/>
      <c r="D51" s="1"/>
      <c r="E51" s="1"/>
      <c r="F51" s="1"/>
    </row>
    <row r="52" spans="2:6" x14ac:dyDescent="0.35">
      <c r="B52" s="1"/>
      <c r="C52" s="1"/>
      <c r="D52" s="1"/>
      <c r="E52" s="1"/>
      <c r="F52" s="1"/>
    </row>
    <row r="53" spans="2:6" x14ac:dyDescent="0.35">
      <c r="B53" s="1"/>
      <c r="C53" s="1"/>
      <c r="D53" s="1"/>
      <c r="E53" s="1"/>
      <c r="F53" s="1"/>
    </row>
    <row r="54" spans="2:6" x14ac:dyDescent="0.35">
      <c r="B54" s="1"/>
      <c r="C54" s="1"/>
      <c r="D54" s="1"/>
      <c r="E54" s="1"/>
      <c r="F54" s="1"/>
    </row>
    <row r="55" spans="2:6" x14ac:dyDescent="0.35">
      <c r="B55" s="1"/>
      <c r="C55" s="1"/>
      <c r="D55" s="1"/>
      <c r="E55" s="1"/>
      <c r="F55" s="1"/>
    </row>
    <row r="56" spans="2:6" x14ac:dyDescent="0.35">
      <c r="B56" s="1"/>
      <c r="C56" s="1"/>
      <c r="D56" s="1"/>
      <c r="E56" s="1"/>
      <c r="F56" s="1"/>
    </row>
    <row r="57" spans="2:6" x14ac:dyDescent="0.35">
      <c r="B57" s="1"/>
      <c r="C57" s="1"/>
      <c r="D57" s="1"/>
      <c r="E57" s="1"/>
      <c r="F57" s="1"/>
    </row>
    <row r="58" spans="2:6" x14ac:dyDescent="0.35">
      <c r="B58" s="1"/>
      <c r="C58" s="1"/>
      <c r="D58" s="1"/>
      <c r="E58" s="1"/>
      <c r="F58" s="1"/>
    </row>
    <row r="59" spans="2:6" x14ac:dyDescent="0.35">
      <c r="B59" s="1"/>
      <c r="C59" s="1"/>
      <c r="D59" s="1"/>
      <c r="E59" s="1"/>
      <c r="F59" s="1"/>
    </row>
    <row r="60" spans="2:6" x14ac:dyDescent="0.35">
      <c r="B60" s="1"/>
      <c r="C60" s="1"/>
      <c r="D60" s="1"/>
      <c r="E60" s="1"/>
      <c r="F60" s="1"/>
    </row>
    <row r="61" spans="2:6" x14ac:dyDescent="0.35">
      <c r="B61" s="1"/>
      <c r="C61" s="1"/>
      <c r="D61" s="1"/>
      <c r="E61" s="1"/>
      <c r="F61" s="1"/>
    </row>
    <row r="62" spans="2:6" x14ac:dyDescent="0.35">
      <c r="B62" s="1"/>
      <c r="C62" s="1"/>
      <c r="D62" s="1"/>
      <c r="E62" s="1"/>
      <c r="F62" s="1"/>
    </row>
    <row r="63" spans="2:6" x14ac:dyDescent="0.35">
      <c r="B63" s="1"/>
      <c r="C63" s="1"/>
      <c r="D63" s="1"/>
      <c r="E63" s="1"/>
      <c r="F63" s="1"/>
    </row>
    <row r="64" spans="2:6" x14ac:dyDescent="0.35">
      <c r="B64" s="1"/>
      <c r="C64" s="1"/>
      <c r="D64" s="1"/>
      <c r="E64" s="1"/>
      <c r="F64" s="1"/>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IS</vt:lpstr>
      <vt:lpstr>BS</vt:lpstr>
      <vt:lpstr>CFS</vt:lpstr>
      <vt:lpstr>FCFF Models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dc:creator>
  <cp:lastModifiedBy>F S</cp:lastModifiedBy>
  <dcterms:created xsi:type="dcterms:W3CDTF">2024-02-25T23:06:43Z</dcterms:created>
  <dcterms:modified xsi:type="dcterms:W3CDTF">2024-03-06T04:00:56Z</dcterms:modified>
</cp:coreProperties>
</file>