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8d89c7297edd87de/Desktop/StableBread/Shared Excel Sheets/"/>
    </mc:Choice>
  </mc:AlternateContent>
  <xr:revisionPtr revIDLastSave="319" documentId="8_{97AAB189-47E4-44F8-9DD3-2DBB07A1F098}" xr6:coauthVersionLast="47" xr6:coauthVersionMax="47" xr10:uidLastSave="{EC601104-3E4A-47A9-83C5-509E2EE4D23A}"/>
  <workbookProtection workbookAlgorithmName="SHA-512" workbookHashValue="B6i8mcvaXCqux5uX/1AU73QKj+Nj2Da2kK387meLZPkMkzVo8AehB/0RtOtsZ6jiyLJiRO6o3g7Y9n+h/ns7UQ==" workbookSaltValue="zqCcQJ7hI/sNz8Ad/DuQhg==" workbookSpinCount="100000" lockStructure="1"/>
  <bookViews>
    <workbookView xWindow="7080" yWindow="4730" windowWidth="24070" windowHeight="14190" xr2:uid="{B629106D-2D45-428C-B6A5-E98E6AEE31F7}"/>
  </bookViews>
  <sheets>
    <sheet name="COVER" sheetId="5" r:id="rId1"/>
    <sheet name="IS" sheetId="3" r:id="rId2"/>
    <sheet name="BS" sheetId="4" r:id="rId3"/>
    <sheet name="CFS" sheetId="1" r:id="rId4"/>
    <sheet name="FCFE Model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E71" i="2" l="1"/>
  <c r="D71" i="2"/>
  <c r="F71" i="2"/>
  <c r="F83" i="2" s="1"/>
  <c r="F35" i="2"/>
  <c r="E40" i="2"/>
  <c r="D40" i="2"/>
  <c r="F40" i="2"/>
  <c r="E83" i="2"/>
  <c r="D83" i="2"/>
  <c r="E75" i="2"/>
  <c r="D75" i="2"/>
  <c r="F75" i="2"/>
  <c r="E74" i="2"/>
  <c r="D74" i="2"/>
  <c r="F74" i="2"/>
  <c r="E80" i="2"/>
  <c r="D80" i="2"/>
  <c r="F80" i="2"/>
  <c r="E79" i="2"/>
  <c r="D79" i="2"/>
  <c r="F79" i="2"/>
  <c r="F63" i="2"/>
  <c r="F76" i="2"/>
  <c r="E76" i="2"/>
  <c r="E64" i="2"/>
  <c r="D64" i="2"/>
  <c r="F64" i="2"/>
  <c r="E63" i="2"/>
  <c r="D63" i="2"/>
  <c r="F59" i="2"/>
  <c r="E59" i="2"/>
  <c r="D59" i="2"/>
  <c r="F58" i="2"/>
  <c r="E58" i="2"/>
  <c r="D58" i="2"/>
  <c r="F57" i="2"/>
  <c r="E57" i="2"/>
  <c r="D57" i="2"/>
  <c r="F56" i="2"/>
  <c r="E56" i="2"/>
  <c r="D56" i="2"/>
  <c r="F55" i="2"/>
  <c r="E55" i="2"/>
  <c r="D55" i="2"/>
  <c r="E54" i="2"/>
  <c r="D54" i="2"/>
  <c r="F54" i="2"/>
  <c r="E50" i="2"/>
  <c r="D50" i="2"/>
  <c r="F50" i="2"/>
  <c r="E49" i="2"/>
  <c r="D49" i="2"/>
  <c r="F49" i="2"/>
  <c r="E45" i="2"/>
  <c r="D45" i="2"/>
  <c r="F45" i="2"/>
  <c r="E44" i="2"/>
  <c r="D44" i="2"/>
  <c r="F44" i="2"/>
  <c r="E43" i="2"/>
  <c r="D43" i="2"/>
  <c r="F43" i="2"/>
  <c r="F11" i="2"/>
  <c r="E39" i="2"/>
  <c r="D39" i="2"/>
  <c r="F39" i="2"/>
  <c r="E50" i="4"/>
  <c r="E15" i="4"/>
  <c r="E24" i="4" s="1"/>
  <c r="F15" i="4"/>
  <c r="F24" i="4" s="1"/>
  <c r="E22" i="4"/>
  <c r="F22" i="4"/>
  <c r="E32" i="4"/>
  <c r="F32" i="4"/>
  <c r="E37" i="4"/>
  <c r="F37" i="4"/>
  <c r="E39" i="4"/>
  <c r="F39" i="4"/>
  <c r="F50" i="4" s="1"/>
  <c r="E48" i="4"/>
  <c r="F48" i="4"/>
  <c r="F26" i="3"/>
  <c r="E26" i="3"/>
  <c r="D26" i="3"/>
  <c r="F19" i="3"/>
  <c r="E19" i="3"/>
  <c r="D19" i="3"/>
  <c r="F10" i="3"/>
  <c r="E10" i="3"/>
  <c r="D10" i="3"/>
  <c r="E81" i="2" l="1"/>
  <c r="F81" i="2"/>
  <c r="D81" i="2"/>
  <c r="D76" i="2"/>
  <c r="F21" i="3"/>
  <c r="F28" i="3" s="1"/>
  <c r="F33" i="3" s="1"/>
  <c r="E21" i="3"/>
  <c r="E28" i="3" s="1"/>
  <c r="E33" i="3" s="1"/>
  <c r="D21" i="3"/>
  <c r="D28" i="3" s="1"/>
  <c r="D33" i="3" s="1"/>
  <c r="E65" i="2" l="1"/>
  <c r="D65" i="2"/>
  <c r="F51" i="2"/>
  <c r="E51" i="2"/>
  <c r="E46" i="2"/>
  <c r="D46" i="2"/>
  <c r="F46" i="2"/>
  <c r="E32" i="2"/>
  <c r="D32" i="2"/>
  <c r="F32" i="2"/>
  <c r="E31" i="2"/>
  <c r="E33" i="2" s="1"/>
  <c r="D31" i="2"/>
  <c r="D33" i="2" s="1"/>
  <c r="F31" i="2"/>
  <c r="F33" i="2" s="1"/>
  <c r="F22" i="2"/>
  <c r="E22" i="2"/>
  <c r="D22" i="2"/>
  <c r="F21" i="2"/>
  <c r="E21" i="2"/>
  <c r="D21" i="2"/>
  <c r="F20" i="2"/>
  <c r="E20" i="2"/>
  <c r="D20" i="2"/>
  <c r="F19" i="2"/>
  <c r="E19" i="2"/>
  <c r="D19" i="2"/>
  <c r="F18" i="2"/>
  <c r="E18" i="2"/>
  <c r="D18" i="2"/>
  <c r="E17" i="2"/>
  <c r="D17" i="2"/>
  <c r="F17" i="2"/>
  <c r="E27" i="2"/>
  <c r="D27" i="2"/>
  <c r="F27" i="2"/>
  <c r="E26" i="2"/>
  <c r="D26" i="2"/>
  <c r="F26" i="2"/>
  <c r="E13" i="2"/>
  <c r="D13" i="2"/>
  <c r="E12" i="2"/>
  <c r="D12" i="2"/>
  <c r="F13" i="2"/>
  <c r="F12" i="2"/>
  <c r="E11" i="2"/>
  <c r="D11" i="2"/>
  <c r="F23" i="2" l="1"/>
  <c r="D23" i="2"/>
  <c r="F65" i="2"/>
  <c r="F60" i="2"/>
  <c r="F67" i="2" s="1"/>
  <c r="D60" i="2"/>
  <c r="E23" i="2"/>
  <c r="E60" i="2"/>
  <c r="E67" i="2" s="1"/>
  <c r="D51" i="2"/>
  <c r="D67" i="2" s="1"/>
  <c r="E8" i="2"/>
  <c r="D8" i="2"/>
  <c r="F8" i="2"/>
  <c r="D28" i="2"/>
  <c r="F17" i="1"/>
  <c r="E17" i="1"/>
  <c r="D17" i="1"/>
  <c r="F38" i="1"/>
  <c r="E38" i="1"/>
  <c r="D38" i="1"/>
  <c r="F26" i="1"/>
  <c r="E26" i="1"/>
  <c r="D26" i="1"/>
  <c r="F50" i="1"/>
  <c r="E50" i="1"/>
  <c r="D50" i="1"/>
  <c r="F28" i="2" l="1"/>
  <c r="F14" i="2"/>
  <c r="E28" i="2"/>
  <c r="E14" i="2"/>
  <c r="D14" i="2"/>
  <c r="D35" i="2" s="1"/>
  <c r="E28" i="1"/>
  <c r="E53" i="1" s="1"/>
  <c r="F28" i="1"/>
  <c r="F53" i="1" s="1"/>
  <c r="D28" i="1"/>
  <c r="E35" i="2" l="1"/>
  <c r="D53" i="1"/>
  <c r="D56" i="1" s="1"/>
  <c r="E55" i="1" s="1"/>
  <c r="E56" i="1" s="1"/>
  <c r="F55" i="1" s="1"/>
  <c r="F56" i="1" s="1"/>
</calcChain>
</file>

<file path=xl/sharedStrings.xml><?xml version="1.0" encoding="utf-8"?>
<sst xmlns="http://schemas.openxmlformats.org/spreadsheetml/2006/main" count="175" uniqueCount="123">
  <si>
    <t>CASH FLOW STATEMENT</t>
  </si>
  <si>
    <t>(USD in Millions)</t>
  </si>
  <si>
    <t>CASH FLOW FROM OPERATING ACTIVITIES</t>
  </si>
  <si>
    <t>Net Income</t>
  </si>
  <si>
    <t>Plus: Non-Cash Items</t>
  </si>
  <si>
    <t>Depreciation and Amortization</t>
  </si>
  <si>
    <t>Deferred Income Taxes</t>
  </si>
  <si>
    <t>Non-Cash Items</t>
  </si>
  <si>
    <t>Plus: Changes in Working Capital</t>
  </si>
  <si>
    <t>Inventories</t>
  </si>
  <si>
    <t>Accounts Payable</t>
  </si>
  <si>
    <t>Other Long-Term Liabilities</t>
  </si>
  <si>
    <t>Changes in Working Capital</t>
  </si>
  <si>
    <t>Net Operating Cash Flow</t>
  </si>
  <si>
    <t>CASH FLOW FROM INVESTING ACTIVITIES</t>
  </si>
  <si>
    <t>Purchases of Marketable Securities</t>
  </si>
  <si>
    <t>Net Investing Cash Flow</t>
  </si>
  <si>
    <t>CASH FLOW FROM FINANCING ACTIVITIES</t>
  </si>
  <si>
    <t>Net Financing Cash Flow</t>
  </si>
  <si>
    <t>Net Change in Cash</t>
  </si>
  <si>
    <t>Beginning Cash Balance</t>
  </si>
  <si>
    <t>Ending Cash Balance</t>
  </si>
  <si>
    <t>  </t>
  </si>
  <si>
    <t>Year Ended December 31,</t>
  </si>
  <si>
    <t>Stock-Based Compensation</t>
  </si>
  <si>
    <t>Non-Operating Expense (Income), Net</t>
  </si>
  <si>
    <t>Accounts Receivable, Net and Other</t>
  </si>
  <si>
    <t>Other Assets</t>
  </si>
  <si>
    <t>Accrued Expenses and Other</t>
  </si>
  <si>
    <t>Unearned Revenue</t>
  </si>
  <si>
    <t>Forex Currency Affect</t>
  </si>
  <si>
    <t>Purchases of Property and Equipment</t>
  </si>
  <si>
    <t>Proceeds From Property and Equipment Sales and Incentives</t>
  </si>
  <si>
    <t>Acquisitions, Net of Cash Acquired, Non-Marketable Investments, and Other</t>
  </si>
  <si>
    <t>Sales and Maturities of Marketable Securities</t>
  </si>
  <si>
    <t>Common Stock Repurchased</t>
  </si>
  <si>
    <t>Proceeds From Short-Term Debt, and Other</t>
  </si>
  <si>
    <t>Repayments of Short-Term Debt, and Other</t>
  </si>
  <si>
    <t>Proceeds From Long-Term Debt</t>
  </si>
  <si>
    <t>Repayments of Long-Term Debt</t>
  </si>
  <si>
    <t>Principal Repayments of Finance Leases</t>
  </si>
  <si>
    <t>Principal Repayments of Financing Obligations</t>
  </si>
  <si>
    <t>Operating Income (EBIT)</t>
  </si>
  <si>
    <t>Tax Rate</t>
  </si>
  <si>
    <t>Plus: Non-Cash Expenses</t>
  </si>
  <si>
    <t>Depreciation &amp; Amortization (D&amp;A)</t>
  </si>
  <si>
    <t>Total Non-Cash Expenses</t>
  </si>
  <si>
    <t>Less: Capital Expenditures (CapEx)</t>
  </si>
  <si>
    <t>Capital Expenditures (CapEx)</t>
  </si>
  <si>
    <t>Acquisitions</t>
  </si>
  <si>
    <t>Total CapEx</t>
  </si>
  <si>
    <t>Less: Changes in Non-Cash Net Working Capital (NWC)</t>
  </si>
  <si>
    <t>Total Changes in Non-Cash NWC</t>
  </si>
  <si>
    <t>FREE CASH FLOW TO EQUITY (FCFE)</t>
  </si>
  <si>
    <t>Net Income --&gt; FCFE</t>
  </si>
  <si>
    <t>Plus: Net Borrowing</t>
  </si>
  <si>
    <t>Debt Raised</t>
  </si>
  <si>
    <t>Debt Repaid</t>
  </si>
  <si>
    <t>Net Borrowing</t>
  </si>
  <si>
    <t>Free Cash Flow to Equity (FCFE)</t>
  </si>
  <si>
    <t>Amazon (AMZN)</t>
  </si>
  <si>
    <t>Year Ended Dec 31,</t>
  </si>
  <si>
    <t>EBITDA --&gt; FCFE</t>
  </si>
  <si>
    <t>EBITDA</t>
  </si>
  <si>
    <t>INCOME STATEMENT</t>
  </si>
  <si>
    <t>Fulfillment</t>
  </si>
  <si>
    <t>Net Product Sales</t>
  </si>
  <si>
    <t>Net Services Sales</t>
  </si>
  <si>
    <t>Total Net Sales</t>
  </si>
  <si>
    <t>Cost of Sales</t>
  </si>
  <si>
    <t>Technology and Infrastructure</t>
  </si>
  <si>
    <t>Sales and Marketing</t>
  </si>
  <si>
    <t>General and Administrative</t>
  </si>
  <si>
    <t>Other Operating Expense (Income), Net</t>
  </si>
  <si>
    <t>Total Operating Expenses</t>
  </si>
  <si>
    <t>Interest Income</t>
  </si>
  <si>
    <t>Interest Expense</t>
  </si>
  <si>
    <t>Other Income (Expense), Net</t>
  </si>
  <si>
    <t>Total Non-Operating Income (Expense)</t>
  </si>
  <si>
    <t>Income (Loss) Before Income Taxes</t>
  </si>
  <si>
    <t>Benefit (Provision) for Income Taxes</t>
  </si>
  <si>
    <t>Equity-Method Investment Activity, Net of Tax</t>
  </si>
  <si>
    <t>Net Income (Loss)</t>
  </si>
  <si>
    <t>Basic EPS</t>
  </si>
  <si>
    <t>Diluted EPS</t>
  </si>
  <si>
    <t>Basic Shares Outstanding</t>
  </si>
  <si>
    <t>Diluted Shares Outstanding</t>
  </si>
  <si>
    <t>BALANCE SHEET</t>
  </si>
  <si>
    <t>December 31,</t>
  </si>
  <si>
    <t>ASSETS</t>
  </si>
  <si>
    <t>Goodwill</t>
  </si>
  <si>
    <t>LIABILITIES AND STOCKHOLDERS’ EQUITY</t>
  </si>
  <si>
    <t>Cash and Cash Equivalents</t>
  </si>
  <si>
    <t>Marketable Securities</t>
  </si>
  <si>
    <t>Total Current Assets</t>
  </si>
  <si>
    <t>Property and Equipment, Net</t>
  </si>
  <si>
    <t>Operating Leases</t>
  </si>
  <si>
    <t>Total Assets</t>
  </si>
  <si>
    <t>Total Current Liabilities</t>
  </si>
  <si>
    <t>Long-Term Lease Liabilities</t>
  </si>
  <si>
    <t>Long-Term Debt</t>
  </si>
  <si>
    <t>Preferred Stock</t>
  </si>
  <si>
    <t>Common Stock</t>
  </si>
  <si>
    <t>Treasury Stock, at Cost</t>
  </si>
  <si>
    <t>Additional Paid-in Capital</t>
  </si>
  <si>
    <t>Accumulated Other Comprehensive Income (Loss)</t>
  </si>
  <si>
    <t>Retained Earnings</t>
  </si>
  <si>
    <t>Total Stockholders’ Equity</t>
  </si>
  <si>
    <t>Total Liabilities and Stockholders’ Equity</t>
  </si>
  <si>
    <t>Current Assets</t>
  </si>
  <si>
    <t>Long-Term Assets</t>
  </si>
  <si>
    <t>Total Long-Term Assets</t>
  </si>
  <si>
    <t>Current Liabilities</t>
  </si>
  <si>
    <t>Total Long-Term Liabilities</t>
  </si>
  <si>
    <t>Stockholders’ Equity</t>
  </si>
  <si>
    <t>Total Liabilities</t>
  </si>
  <si>
    <t>CFO --&gt; FCFE</t>
  </si>
  <si>
    <t>Adjusted Cash From Operations (CFO)</t>
  </si>
  <si>
    <t>V. 1.0</t>
  </si>
  <si>
    <t>DISCLAIMER</t>
  </si>
  <si>
    <t>All Rights Reserved</t>
  </si>
  <si>
    <t xml:space="preserve">The provided information by StableBread and its affiliates is for informational purposes and not an offer to buy or sell securities. Opinions may change, and accuracy isn't guaranteed, especially from third-party sources. StableBread, its associates, or clients might have interests in discussed securities. StableBread isn't liable for any damages arising from the use of its tools. Third-party references are based on reliable sources, but accuracy isn't guaranteed. Our comments are opinions and rely on credible sources.
</t>
  </si>
  <si>
    <t>FCFE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</si>
</sst>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0_);_(\(#,##0\);_(&quot;-&quot;??_);_(@_)"/>
    <numFmt numFmtId="171" formatCode="0.0%"/>
    <numFmt numFmtId="173" formatCode="_(#,##0.00_);_(\(#,##0.00\);_(&quot;-&quot;??_);_(@_)"/>
    <numFmt numFmtId="174" formatCode="0.0"/>
  </numFmts>
  <fonts count="16" x14ac:knownFonts="1">
    <font>
      <sz val="10"/>
      <color theme="1"/>
      <name val="karla"/>
      <family val="2"/>
    </font>
    <font>
      <sz val="10"/>
      <color theme="1"/>
      <name val="karla"/>
      <family val="2"/>
    </font>
    <font>
      <b/>
      <sz val="10"/>
      <color theme="0"/>
      <name val="karla"/>
      <family val="2"/>
    </font>
    <font>
      <b/>
      <sz val="10"/>
      <color theme="1"/>
      <name val="karla"/>
      <family val="2"/>
    </font>
    <font>
      <b/>
      <sz val="14"/>
      <color theme="0"/>
      <name val="Karla"/>
      <family val="2"/>
    </font>
    <font>
      <sz val="14"/>
      <color theme="0"/>
      <name val="Karla"/>
      <family val="2"/>
    </font>
    <font>
      <sz val="10"/>
      <name val="karla"/>
      <family val="2"/>
    </font>
    <font>
      <b/>
      <sz val="10"/>
      <name val="Karla"/>
      <family val="2"/>
    </font>
    <font>
      <b/>
      <sz val="10"/>
      <color rgb="FF2D2D2D"/>
      <name val="Karla"/>
      <family val="2"/>
    </font>
    <font>
      <sz val="8"/>
      <color rgb="FF000000"/>
      <name val="Karla"/>
      <family val="2"/>
    </font>
    <font>
      <b/>
      <sz val="8"/>
      <color theme="0"/>
      <name val="karla"/>
      <family val="2"/>
    </font>
    <font>
      <sz val="8"/>
      <color theme="0"/>
      <name val="Karla"/>
      <family val="2"/>
    </font>
    <font>
      <b/>
      <sz val="10"/>
      <color rgb="FF000000"/>
      <name val="Karla"/>
      <family val="2"/>
    </font>
    <font>
      <sz val="8"/>
      <color rgb="FF2D2D2D"/>
      <name val="Karla"/>
      <family val="2"/>
    </font>
    <font>
      <b/>
      <sz val="16"/>
      <color theme="1"/>
      <name val="karla"/>
      <family val="2"/>
    </font>
    <font>
      <b/>
      <sz val="12"/>
      <name val="Karla"/>
      <family val="2"/>
    </font>
  </fonts>
  <fills count="5">
    <fill>
      <patternFill patternType="none"/>
    </fill>
    <fill>
      <patternFill patternType="gray125"/>
    </fill>
    <fill>
      <patternFill patternType="solid">
        <fgColor rgb="FFDAA520"/>
        <bgColor indexed="64"/>
      </patternFill>
    </fill>
    <fill>
      <patternFill patternType="solid">
        <fgColor rgb="FFFDF9F1"/>
        <bgColor indexed="64"/>
      </patternFill>
    </fill>
    <fill>
      <patternFill patternType="solid">
        <fgColor rgb="FFFAF9F8"/>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3" borderId="0" applyNumberFormat="0" applyFont="0" applyBorder="0" applyAlignment="0">
      <alignment horizontal="center"/>
    </xf>
    <xf numFmtId="0" fontId="2" fillId="2" borderId="0" applyNumberFormat="0" applyFont="0" applyBorder="0" applyAlignment="0">
      <alignment horizontal="center"/>
    </xf>
  </cellStyleXfs>
  <cellXfs count="97">
    <xf numFmtId="0" fontId="0" fillId="0" borderId="0" xfId="0"/>
    <xf numFmtId="0" fontId="4" fillId="2" borderId="0" xfId="0" applyFont="1" applyFill="1"/>
    <xf numFmtId="0" fontId="5" fillId="2" borderId="0" xfId="0" applyFont="1" applyFill="1"/>
    <xf numFmtId="0" fontId="6" fillId="0" borderId="0" xfId="0" applyFont="1"/>
    <xf numFmtId="0" fontId="8" fillId="3" borderId="0" xfId="3" applyFont="1" applyAlignment="1"/>
    <xf numFmtId="0" fontId="9" fillId="3" borderId="1" xfId="0" applyFont="1" applyFill="1" applyBorder="1" applyAlignment="1">
      <alignment horizontal="left" vertical="center"/>
    </xf>
    <xf numFmtId="0" fontId="10" fillId="3" borderId="1" xfId="0" applyFont="1" applyFill="1" applyBorder="1"/>
    <xf numFmtId="0" fontId="11" fillId="3" borderId="1" xfId="0" applyFont="1" applyFill="1" applyBorder="1"/>
    <xf numFmtId="0" fontId="7" fillId="0" borderId="0" xfId="0" applyFont="1" applyAlignment="1">
      <alignment vertical="center"/>
    </xf>
    <xf numFmtId="0" fontId="6" fillId="0" borderId="0" xfId="0" applyFont="1" applyAlignment="1">
      <alignment vertical="center"/>
    </xf>
    <xf numFmtId="0" fontId="12" fillId="3" borderId="1" xfId="0" applyFont="1" applyFill="1" applyBorder="1" applyAlignment="1">
      <alignment horizontal="left" vertical="center"/>
    </xf>
    <xf numFmtId="0" fontId="7" fillId="3" borderId="1" xfId="0" applyFont="1" applyFill="1" applyBorder="1" applyAlignment="1">
      <alignment horizontal="left" vertical="center"/>
    </xf>
    <xf numFmtId="0" fontId="7" fillId="3" borderId="1" xfId="0" applyFont="1" applyFill="1" applyBorder="1" applyAlignment="1">
      <alignment vertical="center"/>
    </xf>
    <xf numFmtId="0" fontId="7" fillId="3" borderId="1" xfId="0" applyFont="1" applyFill="1" applyBorder="1" applyAlignment="1">
      <alignment horizontal="right" vertical="center"/>
    </xf>
    <xf numFmtId="0" fontId="6" fillId="0" borderId="0" xfId="0" applyFont="1" applyAlignment="1">
      <alignment vertical="top"/>
    </xf>
    <xf numFmtId="0" fontId="7" fillId="0" borderId="0" xfId="0" applyFont="1" applyAlignment="1">
      <alignment horizontal="left" vertical="center"/>
    </xf>
    <xf numFmtId="0" fontId="6" fillId="0" borderId="0" xfId="0" applyFont="1" applyAlignment="1">
      <alignment horizontal="center" vertical="top"/>
    </xf>
    <xf numFmtId="0" fontId="7" fillId="0" borderId="2" xfId="0" applyFont="1" applyBorder="1"/>
    <xf numFmtId="0" fontId="7" fillId="0" borderId="2" xfId="0" applyFont="1" applyBorder="1" applyAlignment="1">
      <alignment horizontal="lef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xf>
    <xf numFmtId="164" fontId="6" fillId="0" borderId="0" xfId="0" applyNumberFormat="1" applyFont="1"/>
    <xf numFmtId="0" fontId="7" fillId="0" borderId="3" xfId="0" applyFont="1" applyBorder="1" applyAlignment="1">
      <alignment horizontal="left"/>
    </xf>
    <xf numFmtId="0" fontId="6" fillId="0" borderId="3" xfId="0" applyFont="1" applyBorder="1" applyAlignment="1">
      <alignment horizontal="left" vertical="center"/>
    </xf>
    <xf numFmtId="0" fontId="7" fillId="0" borderId="0" xfId="0" applyFont="1" applyAlignment="1">
      <alignment horizontal="left"/>
    </xf>
    <xf numFmtId="0" fontId="7" fillId="0" borderId="3" xfId="0" applyFont="1" applyBorder="1" applyAlignment="1">
      <alignment horizontal="left" vertical="center"/>
    </xf>
    <xf numFmtId="164" fontId="6" fillId="0" borderId="0" xfId="0" applyNumberFormat="1" applyFont="1" applyAlignment="1">
      <alignment horizontal="left" vertical="center"/>
    </xf>
    <xf numFmtId="0" fontId="7" fillId="0" borderId="2" xfId="0" applyFont="1" applyBorder="1" applyAlignment="1">
      <alignment vertical="top"/>
    </xf>
    <xf numFmtId="0" fontId="7" fillId="0" borderId="0" xfId="0" applyFont="1" applyAlignment="1">
      <alignment vertical="top"/>
    </xf>
    <xf numFmtId="0" fontId="7" fillId="0" borderId="3" xfId="0" applyFont="1" applyBorder="1"/>
    <xf numFmtId="0" fontId="7" fillId="0" borderId="3" xfId="0" applyFont="1" applyBorder="1" applyAlignment="1">
      <alignment vertical="top"/>
    </xf>
    <xf numFmtId="164" fontId="7" fillId="0" borderId="2" xfId="1" applyNumberFormat="1" applyFont="1" applyBorder="1" applyAlignment="1">
      <alignment horizontal="right" vertical="center"/>
    </xf>
    <xf numFmtId="164" fontId="7" fillId="0" borderId="0" xfId="1" applyNumberFormat="1" applyFont="1" applyAlignment="1">
      <alignment horizontal="right" vertical="center"/>
    </xf>
    <xf numFmtId="164" fontId="6" fillId="0" borderId="0" xfId="1" applyNumberFormat="1" applyFont="1" applyAlignment="1">
      <alignment horizontal="center"/>
    </xf>
    <xf numFmtId="164" fontId="6" fillId="0" borderId="0" xfId="1" applyNumberFormat="1" applyFont="1" applyAlignment="1">
      <alignment horizontal="right" vertical="center"/>
    </xf>
    <xf numFmtId="164" fontId="7" fillId="0" borderId="3" xfId="1" applyNumberFormat="1" applyFont="1" applyBorder="1" applyAlignment="1">
      <alignment horizontal="right" vertical="center"/>
    </xf>
    <xf numFmtId="164" fontId="6" fillId="0" borderId="0" xfId="1" applyNumberFormat="1" applyFont="1"/>
    <xf numFmtId="0" fontId="4" fillId="2" borderId="0" xfId="4" applyFont="1" applyAlignment="1">
      <alignment vertical="center"/>
    </xf>
    <xf numFmtId="0" fontId="13" fillId="3" borderId="1" xfId="3" applyFont="1" applyBorder="1" applyAlignment="1">
      <alignment vertical="center"/>
    </xf>
    <xf numFmtId="0" fontId="3" fillId="3" borderId="1" xfId="0" applyFont="1" applyFill="1" applyBorder="1"/>
    <xf numFmtId="0" fontId="3" fillId="3" borderId="1" xfId="0" applyFont="1" applyFill="1" applyBorder="1" applyAlignment="1">
      <alignment horizontal="right"/>
    </xf>
    <xf numFmtId="0" fontId="3" fillId="0" borderId="0" xfId="0" applyFont="1"/>
    <xf numFmtId="0" fontId="3" fillId="0" borderId="0" xfId="0" applyFont="1" applyAlignment="1">
      <alignment horizontal="center"/>
    </xf>
    <xf numFmtId="164" fontId="0" fillId="0" borderId="0" xfId="0" applyNumberFormat="1" applyAlignment="1">
      <alignment horizontal="right"/>
    </xf>
    <xf numFmtId="171" fontId="0" fillId="0" borderId="0" xfId="2" applyNumberFormat="1" applyFont="1" applyAlignment="1">
      <alignment horizontal="right"/>
    </xf>
    <xf numFmtId="0" fontId="3" fillId="0" borderId="3" xfId="0" applyFont="1" applyBorder="1"/>
    <xf numFmtId="164" fontId="3" fillId="0" borderId="3" xfId="0" applyNumberFormat="1" applyFont="1" applyBorder="1" applyAlignment="1">
      <alignment horizontal="right"/>
    </xf>
    <xf numFmtId="164" fontId="0" fillId="0" borderId="0" xfId="0" applyNumberFormat="1"/>
    <xf numFmtId="164" fontId="3" fillId="0" borderId="0" xfId="0" applyNumberFormat="1" applyFont="1" applyAlignment="1">
      <alignment horizontal="right"/>
    </xf>
    <xf numFmtId="164" fontId="0" fillId="0" borderId="1" xfId="0" applyNumberFormat="1" applyBorder="1" applyAlignment="1">
      <alignment horizontal="right"/>
    </xf>
    <xf numFmtId="0" fontId="0" fillId="0" borderId="3" xfId="0" applyBorder="1"/>
    <xf numFmtId="0" fontId="3" fillId="0" borderId="4" xfId="0" applyFont="1" applyBorder="1"/>
    <xf numFmtId="0" fontId="3" fillId="0" borderId="5" xfId="0" applyFont="1" applyBorder="1"/>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0" fontId="0" fillId="0" borderId="0" xfId="0" applyFont="1"/>
    <xf numFmtId="0" fontId="0" fillId="0" borderId="0" xfId="0" applyBorder="1"/>
    <xf numFmtId="164" fontId="0" fillId="0" borderId="0" xfId="0" applyNumberFormat="1" applyFill="1" applyAlignment="1">
      <alignment horizontal="right"/>
    </xf>
    <xf numFmtId="0" fontId="7" fillId="0" borderId="0" xfId="0" applyFont="1" applyBorder="1" applyAlignment="1">
      <alignment horizontal="left" vertical="center"/>
    </xf>
    <xf numFmtId="0" fontId="6" fillId="0" borderId="0" xfId="0" applyFont="1" applyBorder="1"/>
    <xf numFmtId="0" fontId="7" fillId="0" borderId="0" xfId="0" applyFont="1" applyBorder="1"/>
    <xf numFmtId="164" fontId="7" fillId="0" borderId="0" xfId="1" applyNumberFormat="1" applyFont="1" applyBorder="1" applyAlignment="1">
      <alignment horizontal="right" vertical="center"/>
    </xf>
    <xf numFmtId="0" fontId="6" fillId="0" borderId="0" xfId="0" applyFont="1" applyBorder="1" applyAlignment="1">
      <alignment horizontal="left" vertical="center"/>
    </xf>
    <xf numFmtId="164" fontId="6" fillId="0" borderId="0" xfId="1" applyNumberFormat="1" applyFont="1" applyBorder="1" applyAlignment="1">
      <alignment horizontal="right" vertical="center"/>
    </xf>
    <xf numFmtId="164" fontId="6" fillId="0" borderId="0" xfId="1" applyNumberFormat="1" applyFont="1" applyBorder="1"/>
    <xf numFmtId="0" fontId="7" fillId="0" borderId="0" xfId="0" applyFont="1" applyBorder="1" applyAlignment="1">
      <alignment vertical="top"/>
    </xf>
    <xf numFmtId="0" fontId="6" fillId="0" borderId="0" xfId="0" applyFont="1" applyBorder="1" applyAlignment="1">
      <alignment vertical="top"/>
    </xf>
    <xf numFmtId="164" fontId="7" fillId="0" borderId="3" xfId="1" applyNumberFormat="1" applyFont="1" applyBorder="1" applyAlignment="1">
      <alignment horizontal="right"/>
    </xf>
    <xf numFmtId="173" fontId="6" fillId="0" borderId="0" xfId="1" applyNumberFormat="1" applyFont="1" applyAlignment="1">
      <alignment horizontal="right" vertical="center"/>
    </xf>
    <xf numFmtId="0" fontId="3" fillId="0" borderId="2" xfId="0" applyFont="1" applyBorder="1"/>
    <xf numFmtId="0" fontId="3" fillId="0" borderId="0" xfId="0" applyFont="1" applyAlignment="1">
      <alignment horizontal="left" indent="1"/>
    </xf>
    <xf numFmtId="0" fontId="0" fillId="0" borderId="2" xfId="0" applyBorder="1"/>
    <xf numFmtId="0" fontId="0" fillId="0" borderId="0" xfId="0" applyFont="1" applyFill="1" applyBorder="1"/>
    <xf numFmtId="164" fontId="7" fillId="0" borderId="0" xfId="0" applyNumberFormat="1" applyFont="1"/>
    <xf numFmtId="164" fontId="3" fillId="0" borderId="0" xfId="0" applyNumberFormat="1" applyFont="1"/>
    <xf numFmtId="0" fontId="0" fillId="4" borderId="7" xfId="0" applyFill="1" applyBorder="1"/>
    <xf numFmtId="0" fontId="0" fillId="4" borderId="3" xfId="0" applyFill="1" applyBorder="1"/>
    <xf numFmtId="0" fontId="0" fillId="4" borderId="8" xfId="0" applyFill="1" applyBorder="1"/>
    <xf numFmtId="0" fontId="0" fillId="3" borderId="0" xfId="0" applyFill="1"/>
    <xf numFmtId="0" fontId="0" fillId="4" borderId="9" xfId="0" applyFill="1" applyBorder="1" applyAlignment="1">
      <alignment vertical="center"/>
    </xf>
    <xf numFmtId="0" fontId="14" fillId="4" borderId="0" xfId="0" applyFont="1" applyFill="1" applyAlignment="1">
      <alignment horizontal="center" vertical="center"/>
    </xf>
    <xf numFmtId="0" fontId="0" fillId="4" borderId="10" xfId="0" applyFill="1" applyBorder="1" applyAlignment="1">
      <alignment vertical="center"/>
    </xf>
    <xf numFmtId="0" fontId="0" fillId="3" borderId="0" xfId="0" applyFill="1" applyAlignment="1">
      <alignment vertical="center"/>
    </xf>
    <xf numFmtId="0" fontId="0" fillId="4" borderId="9" xfId="0" applyFill="1" applyBorder="1"/>
    <xf numFmtId="0" fontId="0" fillId="4" borderId="0" xfId="0" applyFill="1"/>
    <xf numFmtId="0" fontId="0" fillId="4" borderId="10" xfId="0" applyFill="1" applyBorder="1"/>
    <xf numFmtId="174" fontId="3" fillId="3" borderId="0" xfId="0" applyNumberFormat="1" applyFont="1" applyFill="1" applyAlignment="1">
      <alignment horizontal="center" vertical="center"/>
    </xf>
    <xf numFmtId="14" fontId="0" fillId="4" borderId="0" xfId="0" applyNumberFormat="1" applyFill="1"/>
    <xf numFmtId="0" fontId="15" fillId="4" borderId="0" xfId="4" applyFont="1" applyFill="1" applyAlignment="1">
      <alignment horizontal="centerContinuous" vertical="center"/>
    </xf>
    <xf numFmtId="0" fontId="7" fillId="4" borderId="0" xfId="4" applyFont="1" applyFill="1" applyAlignment="1">
      <alignment horizontal="centerContinuous" vertical="center"/>
    </xf>
    <xf numFmtId="0" fontId="7" fillId="4" borderId="0" xfId="4" quotePrefix="1" applyFont="1" applyFill="1" applyAlignment="1">
      <alignment horizontal="centerContinuous" vertical="center"/>
    </xf>
    <xf numFmtId="0" fontId="0" fillId="4" borderId="0" xfId="0" applyFill="1" applyAlignment="1">
      <alignment horizontal="center" vertical="center" wrapText="1"/>
    </xf>
    <xf numFmtId="0" fontId="0" fillId="4" borderId="0" xfId="0" applyFill="1" applyAlignment="1">
      <alignment vertical="center" wrapText="1"/>
    </xf>
    <xf numFmtId="0" fontId="0" fillId="4" borderId="11" xfId="0" applyFill="1" applyBorder="1"/>
    <xf numFmtId="0" fontId="0" fillId="4" borderId="1" xfId="0" applyFill="1" applyBorder="1"/>
    <xf numFmtId="0" fontId="0" fillId="4" borderId="12" xfId="0" applyFill="1" applyBorder="1"/>
  </cellXfs>
  <cellStyles count="5">
    <cellStyle name="Currency" xfId="1" builtinId="4"/>
    <cellStyle name="Header Section" xfId="4" xr:uid="{C234ABDE-DE61-4382-8286-C6635170069F}"/>
    <cellStyle name="Normal" xfId="0" builtinId="0"/>
    <cellStyle name="Percent" xfId="2" builtinId="5"/>
    <cellStyle name="Subheader Section" xfId="3" xr:uid="{A113C432-6DEA-4C37-9CA9-DD5E2F1E6D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tablebread.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442692</xdr:colOff>
      <xdr:row>6</xdr:row>
      <xdr:rowOff>32177</xdr:rowOff>
    </xdr:from>
    <xdr:to>
      <xdr:col>6</xdr:col>
      <xdr:colOff>305081</xdr:colOff>
      <xdr:row>7</xdr:row>
      <xdr:rowOff>138912</xdr:rowOff>
    </xdr:to>
    <xdr:pic>
      <xdr:nvPicPr>
        <xdr:cNvPr id="2" name="Picture 1">
          <a:hlinkClick xmlns:r="http://schemas.openxmlformats.org/officeDocument/2006/relationships" r:id="rId1"/>
          <a:extLst>
            <a:ext uri="{FF2B5EF4-FFF2-40B4-BE49-F238E27FC236}">
              <a16:creationId xmlns:a16="http://schemas.microsoft.com/office/drawing/2014/main" id="{CE9343CD-DB0E-4A00-9E2F-F655744B61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8492" y="1000552"/>
          <a:ext cx="1208589" cy="284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17545-2696-4E55-A2B7-598935C77EBB}">
  <dimension ref="B2:J23"/>
  <sheetViews>
    <sheetView tabSelected="1" workbookViewId="0">
      <selection activeCell="C3" sqref="C3:I3"/>
    </sheetView>
  </sheetViews>
  <sheetFormatPr defaultColWidth="9" defaultRowHeight="14" x14ac:dyDescent="0.35"/>
  <cols>
    <col min="1" max="1" width="2.58203125" style="79" customWidth="1"/>
    <col min="2" max="2" width="4.58203125" style="79" customWidth="1"/>
    <col min="3" max="3" width="9" style="79"/>
    <col min="4" max="4" width="9.33203125" style="79" bestFit="1" customWidth="1"/>
    <col min="5" max="5" width="9.33203125" style="79" customWidth="1"/>
    <col min="6" max="9" width="9" style="79"/>
    <col min="10" max="10" width="4.58203125" style="79" customWidth="1"/>
    <col min="11" max="16384" width="9" style="79"/>
  </cols>
  <sheetData>
    <row r="2" spans="2:10" x14ac:dyDescent="0.35">
      <c r="B2" s="76"/>
      <c r="C2" s="77"/>
      <c r="D2" s="77"/>
      <c r="E2" s="77"/>
      <c r="F2" s="77"/>
      <c r="G2" s="77"/>
      <c r="H2" s="77"/>
      <c r="I2" s="77"/>
      <c r="J2" s="78"/>
    </row>
    <row r="3" spans="2:10" s="83" customFormat="1" ht="22" x14ac:dyDescent="0.35">
      <c r="B3" s="80"/>
      <c r="C3" s="81" t="s">
        <v>122</v>
      </c>
      <c r="D3" s="81"/>
      <c r="E3" s="81"/>
      <c r="F3" s="81"/>
      <c r="G3" s="81"/>
      <c r="H3" s="81"/>
      <c r="I3" s="81"/>
      <c r="J3" s="82"/>
    </row>
    <row r="4" spans="2:10" ht="4" customHeight="1" x14ac:dyDescent="0.35">
      <c r="B4" s="84"/>
      <c r="C4" s="85"/>
      <c r="D4" s="85"/>
      <c r="E4" s="85"/>
      <c r="F4" s="85"/>
      <c r="G4" s="85"/>
      <c r="H4" s="85"/>
      <c r="I4" s="85"/>
      <c r="J4" s="86"/>
    </row>
    <row r="5" spans="2:10" x14ac:dyDescent="0.35">
      <c r="B5" s="84"/>
      <c r="C5" s="85"/>
      <c r="D5" s="85"/>
      <c r="E5" s="85"/>
      <c r="F5" s="87" t="s">
        <v>118</v>
      </c>
      <c r="G5" s="85"/>
      <c r="H5" s="85"/>
      <c r="I5" s="85"/>
      <c r="J5" s="86"/>
    </row>
    <row r="6" spans="2:10" ht="8.15" customHeight="1" x14ac:dyDescent="0.35">
      <c r="B6" s="84"/>
      <c r="C6" s="85"/>
      <c r="D6" s="85"/>
      <c r="E6" s="85"/>
      <c r="F6" s="85"/>
      <c r="G6" s="85"/>
      <c r="H6" s="85"/>
      <c r="I6" s="85"/>
      <c r="J6" s="86"/>
    </row>
    <row r="7" spans="2:10" x14ac:dyDescent="0.35">
      <c r="B7" s="84"/>
      <c r="C7" s="85"/>
      <c r="D7" s="85"/>
      <c r="E7" s="85"/>
      <c r="F7" s="85"/>
      <c r="G7" s="85"/>
      <c r="H7" s="85"/>
      <c r="I7" s="85"/>
      <c r="J7" s="86"/>
    </row>
    <row r="8" spans="2:10" x14ac:dyDescent="0.35">
      <c r="B8" s="84"/>
      <c r="C8" s="85"/>
      <c r="D8" s="85"/>
      <c r="E8" s="85"/>
      <c r="F8" s="85"/>
      <c r="G8" s="85"/>
      <c r="H8" s="85"/>
      <c r="I8" s="85"/>
      <c r="J8" s="86"/>
    </row>
    <row r="9" spans="2:10" ht="8.15" customHeight="1" x14ac:dyDescent="0.35">
      <c r="B9" s="84"/>
      <c r="C9" s="85"/>
      <c r="D9" s="85"/>
      <c r="E9" s="85"/>
      <c r="F9" s="85"/>
      <c r="G9" s="85"/>
      <c r="H9" s="85"/>
      <c r="I9" s="85"/>
      <c r="J9" s="86"/>
    </row>
    <row r="10" spans="2:10" ht="17" x14ac:dyDescent="0.35">
      <c r="B10" s="84"/>
      <c r="C10" s="88"/>
      <c r="D10" s="88"/>
      <c r="E10" s="88"/>
      <c r="F10" s="89" t="s">
        <v>119</v>
      </c>
      <c r="G10" s="85"/>
      <c r="H10" s="85"/>
      <c r="I10" s="85"/>
      <c r="J10" s="86"/>
    </row>
    <row r="11" spans="2:10" x14ac:dyDescent="0.35">
      <c r="B11" s="84"/>
      <c r="C11" s="85"/>
      <c r="D11" s="85"/>
      <c r="E11" s="85"/>
      <c r="F11" s="90" t="str">
        <f ca="1">CONCATENATE("Copyright ","@",YEAR(TODAY())," StableBread")</f>
        <v>Copyright @2024 StableBread</v>
      </c>
      <c r="G11" s="85"/>
      <c r="H11" s="85"/>
      <c r="I11" s="85"/>
      <c r="J11" s="86"/>
    </row>
    <row r="12" spans="2:10" x14ac:dyDescent="0.35">
      <c r="B12" s="84"/>
      <c r="C12" s="85"/>
      <c r="D12" s="85"/>
      <c r="E12" s="85"/>
      <c r="F12" s="91" t="s">
        <v>120</v>
      </c>
      <c r="G12" s="85"/>
      <c r="H12" s="85"/>
      <c r="I12" s="85"/>
      <c r="J12" s="86"/>
    </row>
    <row r="13" spans="2:10" x14ac:dyDescent="0.35">
      <c r="B13" s="84"/>
      <c r="C13" s="85"/>
      <c r="D13" s="85"/>
      <c r="E13" s="85"/>
      <c r="F13" s="85"/>
      <c r="G13" s="85"/>
      <c r="H13" s="85"/>
      <c r="I13" s="85"/>
      <c r="J13" s="86"/>
    </row>
    <row r="14" spans="2:10" ht="13.5" customHeight="1" x14ac:dyDescent="0.35">
      <c r="B14" s="84"/>
      <c r="C14" s="92" t="s">
        <v>121</v>
      </c>
      <c r="D14" s="92"/>
      <c r="E14" s="92"/>
      <c r="F14" s="92"/>
      <c r="G14" s="92"/>
      <c r="H14" s="92"/>
      <c r="I14" s="92"/>
      <c r="J14" s="86"/>
    </row>
    <row r="15" spans="2:10" x14ac:dyDescent="0.35">
      <c r="B15" s="84"/>
      <c r="C15" s="92"/>
      <c r="D15" s="92"/>
      <c r="E15" s="92"/>
      <c r="F15" s="92"/>
      <c r="G15" s="92"/>
      <c r="H15" s="92"/>
      <c r="I15" s="92"/>
      <c r="J15" s="86"/>
    </row>
    <row r="16" spans="2:10" x14ac:dyDescent="0.35">
      <c r="B16" s="84"/>
      <c r="C16" s="92"/>
      <c r="D16" s="92"/>
      <c r="E16" s="92"/>
      <c r="F16" s="92"/>
      <c r="G16" s="92"/>
      <c r="H16" s="92"/>
      <c r="I16" s="92"/>
      <c r="J16" s="86"/>
    </row>
    <row r="17" spans="2:10" x14ac:dyDescent="0.35">
      <c r="B17" s="84"/>
      <c r="C17" s="92"/>
      <c r="D17" s="92"/>
      <c r="E17" s="92"/>
      <c r="F17" s="92"/>
      <c r="G17" s="92"/>
      <c r="H17" s="92"/>
      <c r="I17" s="92"/>
      <c r="J17" s="86"/>
    </row>
    <row r="18" spans="2:10" x14ac:dyDescent="0.35">
      <c r="B18" s="84"/>
      <c r="C18" s="92"/>
      <c r="D18" s="92"/>
      <c r="E18" s="92"/>
      <c r="F18" s="92"/>
      <c r="G18" s="92"/>
      <c r="H18" s="92"/>
      <c r="I18" s="92"/>
      <c r="J18" s="86"/>
    </row>
    <row r="19" spans="2:10" x14ac:dyDescent="0.35">
      <c r="B19" s="84"/>
      <c r="C19" s="92"/>
      <c r="D19" s="92"/>
      <c r="E19" s="92"/>
      <c r="F19" s="92"/>
      <c r="G19" s="92"/>
      <c r="H19" s="92"/>
      <c r="I19" s="92"/>
      <c r="J19" s="86"/>
    </row>
    <row r="20" spans="2:10" x14ac:dyDescent="0.35">
      <c r="B20" s="84"/>
      <c r="C20" s="92"/>
      <c r="D20" s="92"/>
      <c r="E20" s="92"/>
      <c r="F20" s="92"/>
      <c r="G20" s="92"/>
      <c r="H20" s="92"/>
      <c r="I20" s="92"/>
      <c r="J20" s="86"/>
    </row>
    <row r="21" spans="2:10" x14ac:dyDescent="0.35">
      <c r="B21" s="84"/>
      <c r="C21" s="92"/>
      <c r="D21" s="92"/>
      <c r="E21" s="92"/>
      <c r="F21" s="92"/>
      <c r="G21" s="92"/>
      <c r="H21" s="92"/>
      <c r="I21" s="92"/>
      <c r="J21" s="86"/>
    </row>
    <row r="22" spans="2:10" x14ac:dyDescent="0.35">
      <c r="B22" s="84"/>
      <c r="C22" s="93"/>
      <c r="D22" s="93"/>
      <c r="E22" s="93"/>
      <c r="F22" s="93"/>
      <c r="G22" s="93"/>
      <c r="H22" s="93"/>
      <c r="I22" s="93"/>
      <c r="J22" s="86"/>
    </row>
    <row r="23" spans="2:10" ht="8.15" customHeight="1" x14ac:dyDescent="0.35">
      <c r="B23" s="94"/>
      <c r="C23" s="95"/>
      <c r="D23" s="95"/>
      <c r="E23" s="95"/>
      <c r="F23" s="95"/>
      <c r="G23" s="95"/>
      <c r="H23" s="95"/>
      <c r="I23" s="95"/>
      <c r="J23" s="96"/>
    </row>
  </sheetData>
  <sheetProtection algorithmName="SHA-512" hashValue="qFXqoN9nI2UMkHLuX7L/N9ci/uCsVUu8NafJ6CQKlwsdFLuN5eyjb1jzclMsHyORblbmsHFu9x3zKWu/v+uGEA==" saltValue="0Hfz1GuyQry4fxsVW3BfeQ==" spinCount="100000" sheet="1" objects="1" scenarios="1" selectLockedCells="1" selectUnlockedCells="1"/>
  <mergeCells count="2">
    <mergeCell ref="C3:I3"/>
    <mergeCell ref="C14:I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737D-3171-4295-B428-6C9889003832}">
  <dimension ref="B2:K65"/>
  <sheetViews>
    <sheetView showGridLines="0" zoomScaleNormal="100" workbookViewId="0">
      <selection activeCell="F6" sqref="F6"/>
    </sheetView>
  </sheetViews>
  <sheetFormatPr defaultRowHeight="14" x14ac:dyDescent="0.35"/>
  <cols>
    <col min="1" max="1" width="2.58203125" customWidth="1"/>
    <col min="2" max="2" width="42.58203125" customWidth="1"/>
    <col min="3" max="3" width="2.58203125" customWidth="1"/>
    <col min="4" max="6" width="12.58203125" customWidth="1"/>
  </cols>
  <sheetData>
    <row r="2" spans="2:11" ht="19.5" x14ac:dyDescent="0.5">
      <c r="B2" s="1" t="s">
        <v>64</v>
      </c>
      <c r="C2" s="1"/>
      <c r="D2" s="1"/>
      <c r="E2" s="1"/>
      <c r="F2" s="2"/>
    </row>
    <row r="3" spans="2:11" x14ac:dyDescent="0.35">
      <c r="B3" s="4" t="s">
        <v>60</v>
      </c>
      <c r="C3" s="4"/>
      <c r="D3" s="4"/>
      <c r="E3" s="4"/>
      <c r="F3" s="4"/>
    </row>
    <row r="4" spans="2:11" x14ac:dyDescent="0.35">
      <c r="B4" s="5" t="s">
        <v>1</v>
      </c>
      <c r="C4" s="5"/>
      <c r="D4" s="6"/>
      <c r="E4" s="6"/>
      <c r="F4" s="7"/>
    </row>
    <row r="5" spans="2:11" x14ac:dyDescent="0.35">
      <c r="B5" s="8"/>
      <c r="C5" s="8"/>
      <c r="D5" s="8"/>
      <c r="E5" s="8"/>
      <c r="F5" s="9"/>
    </row>
    <row r="6" spans="2:11" ht="15.5" customHeight="1" x14ac:dyDescent="0.35">
      <c r="B6" s="10" t="s">
        <v>23</v>
      </c>
      <c r="C6" s="11"/>
      <c r="D6" s="12">
        <v>2021</v>
      </c>
      <c r="E6" s="12">
        <v>2022</v>
      </c>
      <c r="F6" s="13">
        <v>2023</v>
      </c>
      <c r="K6" t="s">
        <v>22</v>
      </c>
    </row>
    <row r="7" spans="2:11" ht="8" customHeight="1" x14ac:dyDescent="0.35">
      <c r="B7" s="14"/>
      <c r="C7" s="14"/>
      <c r="F7" s="9"/>
    </row>
    <row r="8" spans="2:11" x14ac:dyDescent="0.35">
      <c r="B8" t="s">
        <v>66</v>
      </c>
      <c r="C8" s="59"/>
      <c r="D8" s="35">
        <v>241787</v>
      </c>
      <c r="E8" s="35">
        <v>242901</v>
      </c>
      <c r="F8" s="35">
        <v>255887</v>
      </c>
    </row>
    <row r="9" spans="2:11" x14ac:dyDescent="0.35">
      <c r="B9" t="s">
        <v>67</v>
      </c>
      <c r="C9" s="59"/>
      <c r="D9" s="35">
        <v>228035</v>
      </c>
      <c r="E9" s="35">
        <v>271082</v>
      </c>
      <c r="F9" s="35">
        <v>318898</v>
      </c>
    </row>
    <row r="10" spans="2:11" s="42" customFormat="1" x14ac:dyDescent="0.35">
      <c r="B10" s="46" t="s">
        <v>68</v>
      </c>
      <c r="C10" s="26"/>
      <c r="D10" s="36">
        <f>SUM(D8:D9)</f>
        <v>469822</v>
      </c>
      <c r="E10" s="36">
        <f t="shared" ref="E10:F10" si="0">SUM(E8:E9)</f>
        <v>513983</v>
      </c>
      <c r="F10" s="36">
        <f t="shared" si="0"/>
        <v>574785</v>
      </c>
    </row>
    <row r="11" spans="2:11" s="42" customFormat="1" ht="8" customHeight="1" x14ac:dyDescent="0.35">
      <c r="C11" s="59"/>
      <c r="D11" s="35"/>
      <c r="E11" s="35"/>
      <c r="F11" s="35"/>
    </row>
    <row r="12" spans="2:11" s="42" customFormat="1" x14ac:dyDescent="0.35">
      <c r="B12" s="46" t="s">
        <v>69</v>
      </c>
      <c r="C12" s="26"/>
      <c r="D12" s="36">
        <v>272344</v>
      </c>
      <c r="E12" s="36">
        <v>288831</v>
      </c>
      <c r="F12" s="36">
        <v>304739</v>
      </c>
    </row>
    <row r="13" spans="2:11" s="42" customFormat="1" ht="8" customHeight="1" x14ac:dyDescent="0.35">
      <c r="C13" s="59"/>
      <c r="D13" s="35"/>
      <c r="E13" s="35"/>
      <c r="F13" s="35"/>
    </row>
    <row r="14" spans="2:11" x14ac:dyDescent="0.35">
      <c r="B14" t="s">
        <v>65</v>
      </c>
      <c r="C14" s="63"/>
      <c r="D14" s="35">
        <v>75111</v>
      </c>
      <c r="E14" s="35">
        <v>84299</v>
      </c>
      <c r="F14" s="35">
        <v>90619</v>
      </c>
    </row>
    <row r="15" spans="2:11" x14ac:dyDescent="0.35">
      <c r="B15" t="s">
        <v>70</v>
      </c>
      <c r="C15" s="60"/>
      <c r="D15" s="35">
        <v>56052</v>
      </c>
      <c r="E15" s="35">
        <v>73213</v>
      </c>
      <c r="F15" s="35">
        <v>85622</v>
      </c>
    </row>
    <row r="16" spans="2:11" x14ac:dyDescent="0.35">
      <c r="B16" t="s">
        <v>71</v>
      </c>
      <c r="C16" s="60"/>
      <c r="D16" s="35">
        <v>32551</v>
      </c>
      <c r="E16" s="35">
        <v>42238</v>
      </c>
      <c r="F16" s="35">
        <v>44370</v>
      </c>
    </row>
    <row r="17" spans="2:6" x14ac:dyDescent="0.35">
      <c r="B17" t="s">
        <v>72</v>
      </c>
      <c r="C17" s="60"/>
      <c r="D17" s="35">
        <v>8823</v>
      </c>
      <c r="E17" s="35">
        <v>11891</v>
      </c>
      <c r="F17" s="35">
        <v>11816</v>
      </c>
    </row>
    <row r="18" spans="2:6" x14ac:dyDescent="0.35">
      <c r="B18" t="s">
        <v>73</v>
      </c>
      <c r="C18" s="63"/>
      <c r="D18" s="35">
        <v>62</v>
      </c>
      <c r="E18" s="35">
        <v>1263</v>
      </c>
      <c r="F18" s="35">
        <v>767</v>
      </c>
    </row>
    <row r="19" spans="2:6" s="42" customFormat="1" x14ac:dyDescent="0.35">
      <c r="B19" s="46" t="s">
        <v>74</v>
      </c>
      <c r="C19" s="26"/>
      <c r="D19" s="36">
        <f>SUM(D14:D18)</f>
        <v>172599</v>
      </c>
      <c r="E19" s="36">
        <f t="shared" ref="E19:F19" si="1">SUM(E14:E18)</f>
        <v>212904</v>
      </c>
      <c r="F19" s="36">
        <f t="shared" si="1"/>
        <v>233194</v>
      </c>
    </row>
    <row r="20" spans="2:6" s="42" customFormat="1" ht="8" customHeight="1" x14ac:dyDescent="0.35">
      <c r="C20" s="59"/>
      <c r="D20" s="35"/>
      <c r="E20" s="35"/>
      <c r="F20" s="35"/>
    </row>
    <row r="21" spans="2:6" s="42" customFormat="1" x14ac:dyDescent="0.35">
      <c r="B21" s="46" t="s">
        <v>42</v>
      </c>
      <c r="C21" s="26"/>
      <c r="D21" s="36">
        <f>D10-D12-D19</f>
        <v>24879</v>
      </c>
      <c r="E21" s="36">
        <f t="shared" ref="E21:F21" si="2">E10-E12-E19</f>
        <v>12248</v>
      </c>
      <c r="F21" s="36">
        <f t="shared" si="2"/>
        <v>36852</v>
      </c>
    </row>
    <row r="22" spans="2:6" s="42" customFormat="1" ht="8" customHeight="1" x14ac:dyDescent="0.35">
      <c r="C22" s="59"/>
      <c r="D22" s="35"/>
      <c r="E22" s="35"/>
      <c r="F22" s="35"/>
    </row>
    <row r="23" spans="2:6" x14ac:dyDescent="0.35">
      <c r="B23" t="s">
        <v>75</v>
      </c>
      <c r="C23" s="63"/>
      <c r="D23" s="35">
        <v>448</v>
      </c>
      <c r="E23" s="35">
        <v>989</v>
      </c>
      <c r="F23" s="35">
        <v>2949</v>
      </c>
    </row>
    <row r="24" spans="2:6" x14ac:dyDescent="0.35">
      <c r="B24" t="s">
        <v>76</v>
      </c>
      <c r="C24" s="63"/>
      <c r="D24" s="35">
        <v>-1809</v>
      </c>
      <c r="E24" s="35">
        <v>-2367</v>
      </c>
      <c r="F24" s="35">
        <v>-3182</v>
      </c>
    </row>
    <row r="25" spans="2:6" x14ac:dyDescent="0.35">
      <c r="B25" t="s">
        <v>77</v>
      </c>
      <c r="C25" s="63"/>
      <c r="D25" s="35">
        <v>14633</v>
      </c>
      <c r="E25" s="35">
        <v>-16806</v>
      </c>
      <c r="F25" s="35">
        <v>938</v>
      </c>
    </row>
    <row r="26" spans="2:6" s="42" customFormat="1" x14ac:dyDescent="0.35">
      <c r="B26" s="71" t="s">
        <v>78</v>
      </c>
      <c r="C26" s="59"/>
      <c r="D26" s="33">
        <f>SUM(D23:D25)</f>
        <v>13272</v>
      </c>
      <c r="E26" s="33">
        <f t="shared" ref="E26:F26" si="3">SUM(E23:E25)</f>
        <v>-18184</v>
      </c>
      <c r="F26" s="33">
        <f t="shared" si="3"/>
        <v>705</v>
      </c>
    </row>
    <row r="27" spans="2:6" s="42" customFormat="1" ht="8" customHeight="1" x14ac:dyDescent="0.35">
      <c r="C27" s="59"/>
      <c r="D27" s="35"/>
      <c r="E27" s="35"/>
      <c r="F27" s="35"/>
    </row>
    <row r="28" spans="2:6" s="42" customFormat="1" x14ac:dyDescent="0.35">
      <c r="B28" s="46" t="s">
        <v>79</v>
      </c>
      <c r="C28" s="26"/>
      <c r="D28" s="36">
        <f>D21+D26</f>
        <v>38151</v>
      </c>
      <c r="E28" s="36">
        <f t="shared" ref="E28:F28" si="4">E21+E26</f>
        <v>-5936</v>
      </c>
      <c r="F28" s="36">
        <f t="shared" si="4"/>
        <v>37557</v>
      </c>
    </row>
    <row r="29" spans="2:6" s="42" customFormat="1" ht="8" customHeight="1" x14ac:dyDescent="0.35">
      <c r="C29" s="59"/>
      <c r="D29" s="35"/>
      <c r="E29" s="35"/>
      <c r="F29" s="35"/>
    </row>
    <row r="30" spans="2:6" x14ac:dyDescent="0.35">
      <c r="B30" t="s">
        <v>80</v>
      </c>
      <c r="C30" s="63"/>
      <c r="D30" s="35">
        <v>-4791</v>
      </c>
      <c r="E30" s="35">
        <v>3217</v>
      </c>
      <c r="F30" s="35">
        <v>-7120</v>
      </c>
    </row>
    <row r="31" spans="2:6" x14ac:dyDescent="0.35">
      <c r="B31" t="s">
        <v>81</v>
      </c>
      <c r="C31" s="59"/>
      <c r="D31" s="35">
        <v>4</v>
      </c>
      <c r="E31" s="35">
        <v>-3</v>
      </c>
      <c r="F31" s="35">
        <v>-12</v>
      </c>
    </row>
    <row r="32" spans="2:6" ht="8" customHeight="1" x14ac:dyDescent="0.35">
      <c r="C32" s="59"/>
      <c r="D32" s="35"/>
      <c r="E32" s="35"/>
      <c r="F32" s="35"/>
    </row>
    <row r="33" spans="2:6" s="42" customFormat="1" ht="14.5" thickBot="1" x14ac:dyDescent="0.4">
      <c r="B33" s="70" t="s">
        <v>82</v>
      </c>
      <c r="C33" s="17"/>
      <c r="D33" s="32">
        <f>D28+SUM(D30:D31)</f>
        <v>33364</v>
      </c>
      <c r="E33" s="32">
        <f>E28+SUM(E30:E31)</f>
        <v>-2722</v>
      </c>
      <c r="F33" s="32">
        <f>F28+SUM(F30:F31)</f>
        <v>30425</v>
      </c>
    </row>
    <row r="34" spans="2:6" s="42" customFormat="1" ht="8" customHeight="1" thickTop="1" x14ac:dyDescent="0.35">
      <c r="C34" s="61"/>
      <c r="D34" s="35"/>
      <c r="E34" s="35"/>
      <c r="F34" s="35"/>
    </row>
    <row r="35" spans="2:6" x14ac:dyDescent="0.35">
      <c r="B35" t="s">
        <v>83</v>
      </c>
      <c r="C35" s="66"/>
      <c r="D35" s="69">
        <v>3.3</v>
      </c>
      <c r="E35" s="69">
        <v>-0.27</v>
      </c>
      <c r="F35" s="69">
        <v>2.95</v>
      </c>
    </row>
    <row r="36" spans="2:6" x14ac:dyDescent="0.35">
      <c r="B36" t="s">
        <v>84</v>
      </c>
      <c r="C36" s="60"/>
      <c r="D36" s="69">
        <v>3.24</v>
      </c>
      <c r="E36" s="69">
        <v>-0.27</v>
      </c>
      <c r="F36" s="69">
        <v>2.9</v>
      </c>
    </row>
    <row r="37" spans="2:6" ht="8" customHeight="1" x14ac:dyDescent="0.35">
      <c r="C37" s="67"/>
      <c r="D37" s="35"/>
      <c r="E37" s="35"/>
      <c r="F37" s="35"/>
    </row>
    <row r="38" spans="2:6" x14ac:dyDescent="0.35">
      <c r="B38" t="s">
        <v>85</v>
      </c>
      <c r="D38" s="35">
        <v>10117</v>
      </c>
      <c r="E38" s="35">
        <v>10189</v>
      </c>
      <c r="F38" s="35">
        <v>10304</v>
      </c>
    </row>
    <row r="39" spans="2:6" x14ac:dyDescent="0.35">
      <c r="B39" t="s">
        <v>86</v>
      </c>
      <c r="D39" s="35">
        <v>10296</v>
      </c>
      <c r="E39" s="35">
        <v>10189</v>
      </c>
      <c r="F39" s="35">
        <v>10492</v>
      </c>
    </row>
    <row r="40" spans="2:6" x14ac:dyDescent="0.35">
      <c r="B40" s="60"/>
      <c r="C40" s="60"/>
      <c r="D40" s="64"/>
    </row>
    <row r="41" spans="2:6" x14ac:dyDescent="0.35">
      <c r="B41" s="60"/>
      <c r="C41" s="66"/>
      <c r="D41" s="64"/>
      <c r="E41" s="64"/>
      <c r="F41" s="64"/>
    </row>
    <row r="42" spans="2:6" x14ac:dyDescent="0.35">
      <c r="B42" s="60"/>
      <c r="C42" s="59"/>
      <c r="D42" s="64"/>
      <c r="E42" s="64"/>
      <c r="F42" s="64"/>
    </row>
    <row r="43" spans="2:6" x14ac:dyDescent="0.35">
      <c r="B43" s="60"/>
      <c r="C43" s="63"/>
      <c r="D43" s="64"/>
      <c r="E43" s="64"/>
      <c r="F43" s="64"/>
    </row>
    <row r="44" spans="2:6" x14ac:dyDescent="0.35">
      <c r="B44" s="60"/>
      <c r="C44" s="63"/>
      <c r="D44" s="64"/>
      <c r="E44" s="64"/>
      <c r="F44" s="64"/>
    </row>
    <row r="45" spans="2:6" x14ac:dyDescent="0.35">
      <c r="B45" s="61"/>
      <c r="C45" s="59"/>
      <c r="D45" s="62"/>
      <c r="E45" s="62"/>
      <c r="F45" s="62"/>
    </row>
    <row r="46" spans="2:6" x14ac:dyDescent="0.35">
      <c r="B46" s="60"/>
      <c r="C46" s="60"/>
      <c r="D46" s="65"/>
      <c r="E46" s="65"/>
      <c r="F46" s="65"/>
    </row>
    <row r="47" spans="2:6" x14ac:dyDescent="0.35">
      <c r="B47" s="59"/>
      <c r="C47" s="60"/>
      <c r="D47" s="65"/>
      <c r="E47" s="65"/>
      <c r="F47" s="65"/>
    </row>
    <row r="48" spans="2:6" x14ac:dyDescent="0.35">
      <c r="B48" s="59"/>
      <c r="C48" s="60"/>
      <c r="D48" s="65"/>
      <c r="E48" s="65"/>
      <c r="F48" s="65"/>
    </row>
    <row r="49" spans="2:6" x14ac:dyDescent="0.35">
      <c r="B49" s="60"/>
      <c r="C49" s="66"/>
      <c r="D49" s="64"/>
      <c r="E49" s="64"/>
      <c r="F49" s="64"/>
    </row>
    <row r="50" spans="2:6" x14ac:dyDescent="0.35">
      <c r="B50" s="60"/>
      <c r="C50" s="59"/>
      <c r="D50" s="64"/>
      <c r="E50" s="64"/>
      <c r="F50" s="64"/>
    </row>
    <row r="51" spans="2:6" x14ac:dyDescent="0.35">
      <c r="B51" s="60"/>
      <c r="C51" s="63"/>
      <c r="D51" s="64"/>
      <c r="E51" s="64"/>
      <c r="F51" s="64"/>
    </row>
    <row r="52" spans="2:6" x14ac:dyDescent="0.35">
      <c r="B52" s="60"/>
      <c r="C52" s="63"/>
      <c r="D52" s="64"/>
      <c r="E52" s="64"/>
      <c r="F52" s="64"/>
    </row>
    <row r="53" spans="2:6" x14ac:dyDescent="0.35">
      <c r="B53" s="60"/>
      <c r="C53" s="63"/>
      <c r="D53" s="64"/>
      <c r="E53" s="64"/>
      <c r="F53" s="64"/>
    </row>
    <row r="54" spans="2:6" x14ac:dyDescent="0.35">
      <c r="B54" s="60"/>
      <c r="C54" s="63"/>
      <c r="D54" s="64"/>
      <c r="E54" s="64"/>
      <c r="F54" s="64"/>
    </row>
    <row r="55" spans="2:6" x14ac:dyDescent="0.35">
      <c r="B55" s="60"/>
      <c r="C55" s="63"/>
      <c r="D55" s="64"/>
      <c r="E55" s="64"/>
      <c r="F55" s="64"/>
    </row>
    <row r="56" spans="2:6" x14ac:dyDescent="0.35">
      <c r="B56" s="60"/>
      <c r="C56" s="63"/>
      <c r="D56" s="65"/>
      <c r="E56" s="65"/>
      <c r="F56" s="65"/>
    </row>
    <row r="57" spans="2:6" x14ac:dyDescent="0.35">
      <c r="B57" s="61"/>
      <c r="C57" s="59"/>
      <c r="D57" s="62"/>
      <c r="E57" s="62"/>
      <c r="F57" s="62"/>
    </row>
    <row r="58" spans="2:6" x14ac:dyDescent="0.35">
      <c r="B58" s="60"/>
      <c r="C58" s="60"/>
      <c r="D58" s="65"/>
      <c r="E58" s="65"/>
      <c r="F58" s="65"/>
    </row>
    <row r="59" spans="2:6" x14ac:dyDescent="0.35">
      <c r="B59" s="60"/>
      <c r="C59" s="60"/>
      <c r="D59" s="64"/>
      <c r="E59" s="65"/>
      <c r="F59" s="65"/>
    </row>
    <row r="60" spans="2:6" x14ac:dyDescent="0.35">
      <c r="B60" s="61"/>
      <c r="C60" s="66"/>
      <c r="D60" s="62"/>
      <c r="E60" s="62"/>
      <c r="F60" s="62"/>
    </row>
    <row r="61" spans="2:6" x14ac:dyDescent="0.35">
      <c r="B61" s="60"/>
      <c r="C61" s="60"/>
      <c r="D61" s="65"/>
      <c r="E61" s="65"/>
      <c r="F61" s="65"/>
    </row>
    <row r="62" spans="2:6" x14ac:dyDescent="0.35">
      <c r="B62" s="60"/>
      <c r="C62" s="63"/>
      <c r="D62" s="64"/>
      <c r="E62" s="64"/>
      <c r="F62" s="64"/>
    </row>
    <row r="63" spans="2:6" x14ac:dyDescent="0.35">
      <c r="B63" s="59"/>
      <c r="C63" s="59"/>
      <c r="D63" s="62"/>
      <c r="E63" s="62"/>
      <c r="F63" s="62"/>
    </row>
    <row r="64" spans="2:6" x14ac:dyDescent="0.35">
      <c r="B64" s="57"/>
      <c r="C64" s="57"/>
      <c r="D64" s="57"/>
      <c r="E64" s="57"/>
      <c r="F64" s="57"/>
    </row>
    <row r="65" spans="2:6" x14ac:dyDescent="0.35">
      <c r="B65" s="57"/>
      <c r="C65" s="57"/>
      <c r="D65" s="57"/>
      <c r="E65" s="57"/>
      <c r="F65" s="57"/>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4AE67-5736-4DE0-9A72-B5EE73FF51E9}">
  <dimension ref="A2:F75"/>
  <sheetViews>
    <sheetView showGridLines="0" zoomScaleNormal="100" workbookViewId="0">
      <selection activeCell="F6" sqref="F6"/>
    </sheetView>
  </sheetViews>
  <sheetFormatPr defaultRowHeight="14" x14ac:dyDescent="0.35"/>
  <cols>
    <col min="1" max="1" width="2.58203125" style="3" customWidth="1"/>
    <col min="2" max="2" width="42.58203125" style="3" customWidth="1"/>
    <col min="3" max="3" width="2.58203125" style="3" customWidth="1"/>
    <col min="4" max="6" width="12.58203125" style="3" customWidth="1"/>
  </cols>
  <sheetData>
    <row r="2" spans="1:6" ht="19.5" x14ac:dyDescent="0.5">
      <c r="B2" s="1" t="s">
        <v>87</v>
      </c>
      <c r="C2" s="1"/>
      <c r="D2" s="1"/>
      <c r="E2" s="1"/>
      <c r="F2" s="2"/>
    </row>
    <row r="3" spans="1:6" x14ac:dyDescent="0.35">
      <c r="B3" s="4" t="s">
        <v>60</v>
      </c>
      <c r="C3" s="4"/>
      <c r="D3" s="4"/>
      <c r="E3" s="4"/>
      <c r="F3" s="4"/>
    </row>
    <row r="4" spans="1:6" x14ac:dyDescent="0.35">
      <c r="B4" s="5" t="s">
        <v>1</v>
      </c>
      <c r="C4" s="5"/>
      <c r="D4" s="6"/>
      <c r="E4" s="6"/>
      <c r="F4" s="7"/>
    </row>
    <row r="5" spans="1:6" x14ac:dyDescent="0.35">
      <c r="B5" s="8"/>
      <c r="C5" s="8"/>
      <c r="D5" s="8"/>
      <c r="E5" s="8"/>
      <c r="F5" s="9"/>
    </row>
    <row r="6" spans="1:6" x14ac:dyDescent="0.35">
      <c r="B6" s="10" t="s">
        <v>88</v>
      </c>
      <c r="C6" s="11"/>
      <c r="D6" s="12"/>
      <c r="E6" s="12">
        <v>2022</v>
      </c>
      <c r="F6" s="13">
        <v>2023</v>
      </c>
    </row>
    <row r="7" spans="1:6" ht="8" customHeight="1" x14ac:dyDescent="0.35">
      <c r="B7" s="14"/>
      <c r="C7" s="14"/>
      <c r="D7" s="9"/>
      <c r="E7" s="9"/>
      <c r="F7" s="9"/>
    </row>
    <row r="8" spans="1:6" x14ac:dyDescent="0.35">
      <c r="B8" s="42" t="s">
        <v>89</v>
      </c>
      <c r="C8"/>
      <c r="D8"/>
      <c r="E8"/>
      <c r="F8"/>
    </row>
    <row r="9" spans="1:6" ht="8" customHeight="1" x14ac:dyDescent="0.35">
      <c r="B9"/>
      <c r="C9"/>
      <c r="D9"/>
      <c r="E9"/>
      <c r="F9"/>
    </row>
    <row r="10" spans="1:6" x14ac:dyDescent="0.35">
      <c r="B10" s="42" t="s">
        <v>109</v>
      </c>
      <c r="C10"/>
      <c r="D10"/>
      <c r="E10"/>
      <c r="F10"/>
    </row>
    <row r="11" spans="1:6" x14ac:dyDescent="0.35">
      <c r="A11" s="19"/>
      <c r="B11" t="s">
        <v>92</v>
      </c>
      <c r="C11"/>
      <c r="D11"/>
      <c r="E11" s="35">
        <v>53888</v>
      </c>
      <c r="F11" s="35">
        <v>73387</v>
      </c>
    </row>
    <row r="12" spans="1:6" x14ac:dyDescent="0.35">
      <c r="A12" s="19"/>
      <c r="B12" t="s">
        <v>93</v>
      </c>
      <c r="C12"/>
      <c r="D12"/>
      <c r="E12" s="35">
        <v>16138</v>
      </c>
      <c r="F12" s="35">
        <v>13393</v>
      </c>
    </row>
    <row r="13" spans="1:6" x14ac:dyDescent="0.35">
      <c r="B13" t="s">
        <v>9</v>
      </c>
      <c r="C13"/>
      <c r="D13"/>
      <c r="E13" s="35">
        <v>34405</v>
      </c>
      <c r="F13" s="35">
        <v>33318</v>
      </c>
    </row>
    <row r="14" spans="1:6" x14ac:dyDescent="0.35">
      <c r="B14" t="s">
        <v>26</v>
      </c>
      <c r="C14"/>
      <c r="D14"/>
      <c r="E14" s="35">
        <v>42360</v>
      </c>
      <c r="F14" s="35">
        <v>52253</v>
      </c>
    </row>
    <row r="15" spans="1:6" s="42" customFormat="1" x14ac:dyDescent="0.35">
      <c r="A15" s="19"/>
      <c r="B15" s="46" t="s">
        <v>94</v>
      </c>
      <c r="C15" s="46"/>
      <c r="D15" s="46"/>
      <c r="E15" s="36">
        <f>SUM(E11:E14)</f>
        <v>146791</v>
      </c>
      <c r="F15" s="36">
        <f t="shared" ref="F15" si="0">SUM(F11:F14)</f>
        <v>172351</v>
      </c>
    </row>
    <row r="16" spans="1:6" s="42" customFormat="1" ht="8" customHeight="1" x14ac:dyDescent="0.35">
      <c r="A16" s="19"/>
      <c r="E16" s="33"/>
      <c r="F16" s="33"/>
    </row>
    <row r="17" spans="1:6" s="42" customFormat="1" x14ac:dyDescent="0.35">
      <c r="A17" s="19"/>
      <c r="B17" s="42" t="s">
        <v>110</v>
      </c>
      <c r="E17" s="33"/>
      <c r="F17" s="33"/>
    </row>
    <row r="18" spans="1:6" x14ac:dyDescent="0.35">
      <c r="B18" t="s">
        <v>95</v>
      </c>
      <c r="C18"/>
      <c r="D18"/>
      <c r="E18" s="35">
        <v>186715</v>
      </c>
      <c r="F18" s="35">
        <v>204177</v>
      </c>
    </row>
    <row r="19" spans="1:6" x14ac:dyDescent="0.35">
      <c r="B19" t="s">
        <v>96</v>
      </c>
      <c r="C19"/>
      <c r="D19"/>
      <c r="E19" s="35">
        <v>66123</v>
      </c>
      <c r="F19" s="35">
        <v>72513</v>
      </c>
    </row>
    <row r="20" spans="1:6" x14ac:dyDescent="0.35">
      <c r="B20" t="s">
        <v>90</v>
      </c>
      <c r="C20"/>
      <c r="D20"/>
      <c r="E20" s="35">
        <v>20288</v>
      </c>
      <c r="F20" s="35">
        <v>22789</v>
      </c>
    </row>
    <row r="21" spans="1:6" x14ac:dyDescent="0.35">
      <c r="B21" t="s">
        <v>27</v>
      </c>
      <c r="C21"/>
      <c r="D21"/>
      <c r="E21" s="35">
        <v>42758</v>
      </c>
      <c r="F21" s="35">
        <v>56024</v>
      </c>
    </row>
    <row r="22" spans="1:6" x14ac:dyDescent="0.35">
      <c r="B22" s="46" t="s">
        <v>111</v>
      </c>
      <c r="C22" s="51"/>
      <c r="D22" s="51"/>
      <c r="E22" s="36">
        <f>SUM(E18:E21)</f>
        <v>315884</v>
      </c>
      <c r="F22" s="36">
        <f t="shared" ref="F22" si="1">SUM(F18:F21)</f>
        <v>355503</v>
      </c>
    </row>
    <row r="23" spans="1:6" ht="8" customHeight="1" x14ac:dyDescent="0.35">
      <c r="B23"/>
      <c r="C23"/>
      <c r="D23"/>
      <c r="E23" s="35"/>
      <c r="F23" s="35"/>
    </row>
    <row r="24" spans="1:6" s="42" customFormat="1" ht="14.5" thickBot="1" x14ac:dyDescent="0.4">
      <c r="A24" s="19"/>
      <c r="B24" s="70" t="s">
        <v>97</v>
      </c>
      <c r="C24" s="70"/>
      <c r="D24" s="70"/>
      <c r="E24" s="32">
        <f>SUM(E15,E22)</f>
        <v>462675</v>
      </c>
      <c r="F24" s="32">
        <f t="shared" ref="F24" si="2">SUM(F15,F22)</f>
        <v>527854</v>
      </c>
    </row>
    <row r="25" spans="1:6" s="42" customFormat="1" ht="8" customHeight="1" thickTop="1" x14ac:dyDescent="0.35">
      <c r="A25" s="19"/>
      <c r="E25" s="33"/>
      <c r="F25" s="33"/>
    </row>
    <row r="26" spans="1:6" x14ac:dyDescent="0.35">
      <c r="B26" s="42" t="s">
        <v>91</v>
      </c>
      <c r="C26"/>
      <c r="D26"/>
      <c r="E26" s="35"/>
      <c r="F26" s="35"/>
    </row>
    <row r="27" spans="1:6" ht="8" customHeight="1" x14ac:dyDescent="0.35">
      <c r="B27" s="42"/>
      <c r="C27"/>
      <c r="D27"/>
      <c r="E27" s="35"/>
      <c r="F27" s="35"/>
    </row>
    <row r="28" spans="1:6" x14ac:dyDescent="0.35">
      <c r="B28" s="42" t="s">
        <v>112</v>
      </c>
      <c r="C28"/>
      <c r="D28"/>
      <c r="E28" s="35"/>
      <c r="F28" s="35"/>
    </row>
    <row r="29" spans="1:6" x14ac:dyDescent="0.35">
      <c r="B29" t="s">
        <v>10</v>
      </c>
      <c r="C29"/>
      <c r="D29"/>
      <c r="E29" s="35">
        <v>79600</v>
      </c>
      <c r="F29" s="35">
        <v>84981</v>
      </c>
    </row>
    <row r="30" spans="1:6" x14ac:dyDescent="0.35">
      <c r="B30" t="s">
        <v>28</v>
      </c>
      <c r="C30"/>
      <c r="D30"/>
      <c r="E30" s="35">
        <v>62566</v>
      </c>
      <c r="F30" s="35">
        <v>64709</v>
      </c>
    </row>
    <row r="31" spans="1:6" x14ac:dyDescent="0.35">
      <c r="B31" t="s">
        <v>29</v>
      </c>
      <c r="C31"/>
      <c r="D31"/>
      <c r="E31" s="35">
        <v>13227</v>
      </c>
      <c r="F31" s="35">
        <v>15227</v>
      </c>
    </row>
    <row r="32" spans="1:6" s="42" customFormat="1" x14ac:dyDescent="0.35">
      <c r="A32" s="19"/>
      <c r="B32" s="46" t="s">
        <v>98</v>
      </c>
      <c r="C32" s="46"/>
      <c r="D32" s="46"/>
      <c r="E32" s="36">
        <f>SUM(E29:E31)</f>
        <v>155393</v>
      </c>
      <c r="F32" s="36">
        <f t="shared" ref="F32" si="3">SUM(F29:F31)</f>
        <v>164917</v>
      </c>
    </row>
    <row r="33" spans="1:6" s="42" customFormat="1" ht="8" customHeight="1" x14ac:dyDescent="0.35">
      <c r="A33" s="19"/>
      <c r="E33" s="33"/>
      <c r="F33" s="33"/>
    </row>
    <row r="34" spans="1:6" x14ac:dyDescent="0.35">
      <c r="B34" t="s">
        <v>99</v>
      </c>
      <c r="C34"/>
      <c r="D34"/>
      <c r="E34" s="35">
        <v>72968</v>
      </c>
      <c r="F34" s="35">
        <v>77297</v>
      </c>
    </row>
    <row r="35" spans="1:6" x14ac:dyDescent="0.35">
      <c r="B35" t="s">
        <v>100</v>
      </c>
      <c r="C35"/>
      <c r="D35"/>
      <c r="E35" s="35">
        <v>67150</v>
      </c>
      <c r="F35" s="35">
        <v>58314</v>
      </c>
    </row>
    <row r="36" spans="1:6" x14ac:dyDescent="0.35">
      <c r="B36" t="s">
        <v>11</v>
      </c>
      <c r="C36"/>
      <c r="D36"/>
      <c r="E36" s="35">
        <v>21121</v>
      </c>
      <c r="F36" s="35">
        <v>25451</v>
      </c>
    </row>
    <row r="37" spans="1:6" x14ac:dyDescent="0.35">
      <c r="B37" s="46" t="s">
        <v>113</v>
      </c>
      <c r="C37" s="51"/>
      <c r="D37" s="51"/>
      <c r="E37" s="36">
        <f>SUM(E34:E36)</f>
        <v>161239</v>
      </c>
      <c r="F37" s="36">
        <f t="shared" ref="F37" si="4">SUM(F34:F36)</f>
        <v>161062</v>
      </c>
    </row>
    <row r="38" spans="1:6" ht="8" customHeight="1" x14ac:dyDescent="0.35">
      <c r="B38"/>
      <c r="C38"/>
      <c r="D38"/>
      <c r="E38" s="35"/>
      <c r="F38" s="35"/>
    </row>
    <row r="39" spans="1:6" ht="14.5" thickBot="1" x14ac:dyDescent="0.4">
      <c r="B39" s="70" t="s">
        <v>115</v>
      </c>
      <c r="C39" s="72"/>
      <c r="D39" s="72"/>
      <c r="E39" s="32">
        <f>SUM(E32,E37)</f>
        <v>316632</v>
      </c>
      <c r="F39" s="32">
        <f t="shared" ref="F39" si="5">SUM(F32,F37)</f>
        <v>325979</v>
      </c>
    </row>
    <row r="40" spans="1:6" ht="8" customHeight="1" thickTop="1" x14ac:dyDescent="0.35">
      <c r="B40"/>
      <c r="C40"/>
      <c r="D40"/>
      <c r="E40" s="35"/>
      <c r="F40" s="35"/>
    </row>
    <row r="41" spans="1:6" x14ac:dyDescent="0.35">
      <c r="B41" s="42" t="s">
        <v>114</v>
      </c>
      <c r="C41"/>
      <c r="D41"/>
      <c r="E41" s="35"/>
      <c r="F41" s="35"/>
    </row>
    <row r="42" spans="1:6" x14ac:dyDescent="0.35">
      <c r="B42" t="s">
        <v>101</v>
      </c>
      <c r="C42"/>
      <c r="D42"/>
      <c r="E42" s="35">
        <v>0</v>
      </c>
      <c r="F42" s="35">
        <v>0</v>
      </c>
    </row>
    <row r="43" spans="1:6" x14ac:dyDescent="0.35">
      <c r="B43" t="s">
        <v>102</v>
      </c>
      <c r="C43"/>
      <c r="D43"/>
      <c r="E43" s="35">
        <v>108</v>
      </c>
      <c r="F43" s="35">
        <v>109</v>
      </c>
    </row>
    <row r="44" spans="1:6" x14ac:dyDescent="0.35">
      <c r="B44" t="s">
        <v>103</v>
      </c>
      <c r="C44"/>
      <c r="D44"/>
      <c r="E44" s="35">
        <v>-783</v>
      </c>
      <c r="F44" s="35">
        <v>-7837</v>
      </c>
    </row>
    <row r="45" spans="1:6" x14ac:dyDescent="0.35">
      <c r="B45" t="s">
        <v>104</v>
      </c>
      <c r="C45"/>
      <c r="D45"/>
      <c r="E45" s="35">
        <v>75066</v>
      </c>
      <c r="F45" s="35">
        <v>99025</v>
      </c>
    </row>
    <row r="46" spans="1:6" x14ac:dyDescent="0.35">
      <c r="B46" t="s">
        <v>105</v>
      </c>
      <c r="C46"/>
      <c r="D46"/>
      <c r="E46" s="35">
        <v>-4487</v>
      </c>
      <c r="F46" s="35">
        <v>-3040</v>
      </c>
    </row>
    <row r="47" spans="1:6" x14ac:dyDescent="0.35">
      <c r="B47" t="s">
        <v>106</v>
      </c>
      <c r="C47"/>
      <c r="D47"/>
      <c r="E47" s="35">
        <v>83193</v>
      </c>
      <c r="F47" s="35">
        <v>113618</v>
      </c>
    </row>
    <row r="48" spans="1:6" s="42" customFormat="1" ht="14.5" thickBot="1" x14ac:dyDescent="0.4">
      <c r="A48" s="19"/>
      <c r="B48" s="70" t="s">
        <v>107</v>
      </c>
      <c r="C48" s="70"/>
      <c r="D48" s="70"/>
      <c r="E48" s="32">
        <f>SUM(E42:E47)</f>
        <v>153097</v>
      </c>
      <c r="F48" s="32">
        <f t="shared" ref="F48" si="6">SUM(F42:F47)</f>
        <v>201875</v>
      </c>
    </row>
    <row r="49" spans="1:6" s="42" customFormat="1" ht="8" customHeight="1" thickTop="1" x14ac:dyDescent="0.35">
      <c r="A49" s="19"/>
      <c r="E49" s="33"/>
      <c r="F49" s="33"/>
    </row>
    <row r="50" spans="1:6" s="42" customFormat="1" ht="14.5" thickBot="1" x14ac:dyDescent="0.4">
      <c r="A50" s="19"/>
      <c r="B50" s="70" t="s">
        <v>108</v>
      </c>
      <c r="C50" s="70"/>
      <c r="D50" s="70"/>
      <c r="E50" s="32">
        <f>SUM(E39,E48)</f>
        <v>469729</v>
      </c>
      <c r="F50" s="32">
        <f>SUM(F39,F48)</f>
        <v>527854</v>
      </c>
    </row>
    <row r="51" spans="1:6" ht="14.5" thickTop="1" x14ac:dyDescent="0.35">
      <c r="B51"/>
      <c r="C51"/>
      <c r="D51"/>
      <c r="E51"/>
      <c r="F51"/>
    </row>
    <row r="52" spans="1:6" x14ac:dyDescent="0.35">
      <c r="B52"/>
      <c r="C52"/>
      <c r="D52"/>
      <c r="E52"/>
      <c r="F52"/>
    </row>
    <row r="53" spans="1:6" x14ac:dyDescent="0.35">
      <c r="B53"/>
      <c r="C53"/>
      <c r="D53"/>
      <c r="E53"/>
      <c r="F53"/>
    </row>
    <row r="54" spans="1:6" x14ac:dyDescent="0.35">
      <c r="B54"/>
      <c r="C54"/>
      <c r="D54"/>
      <c r="E54"/>
      <c r="F54"/>
    </row>
    <row r="55" spans="1:6" x14ac:dyDescent="0.35">
      <c r="B55"/>
      <c r="C55"/>
      <c r="D55"/>
      <c r="E55"/>
      <c r="F55"/>
    </row>
    <row r="56" spans="1:6" x14ac:dyDescent="0.35">
      <c r="B56"/>
      <c r="C56"/>
      <c r="D56"/>
      <c r="E56"/>
      <c r="F56"/>
    </row>
    <row r="57" spans="1:6" x14ac:dyDescent="0.35">
      <c r="B57"/>
      <c r="C57"/>
      <c r="D57"/>
      <c r="E57"/>
      <c r="F57"/>
    </row>
    <row r="58" spans="1:6" x14ac:dyDescent="0.35">
      <c r="B58"/>
      <c r="C58"/>
      <c r="D58"/>
      <c r="E58"/>
      <c r="F58"/>
    </row>
    <row r="59" spans="1:6" x14ac:dyDescent="0.35">
      <c r="B59"/>
      <c r="C59"/>
      <c r="D59"/>
      <c r="E59"/>
      <c r="F59"/>
    </row>
    <row r="60" spans="1:6" x14ac:dyDescent="0.35">
      <c r="B60"/>
      <c r="C60"/>
      <c r="D60"/>
      <c r="E60"/>
      <c r="F60"/>
    </row>
    <row r="61" spans="1:6" x14ac:dyDescent="0.35">
      <c r="B61"/>
      <c r="C61"/>
      <c r="D61"/>
      <c r="E61"/>
      <c r="F61"/>
    </row>
    <row r="62" spans="1:6" x14ac:dyDescent="0.35">
      <c r="B62"/>
      <c r="C62"/>
      <c r="D62"/>
      <c r="E62"/>
      <c r="F62"/>
    </row>
    <row r="63" spans="1:6" x14ac:dyDescent="0.35">
      <c r="B63"/>
      <c r="C63"/>
      <c r="D63"/>
      <c r="E63"/>
      <c r="F63"/>
    </row>
    <row r="64" spans="1:6" x14ac:dyDescent="0.35">
      <c r="B64"/>
      <c r="C64"/>
      <c r="D64"/>
      <c r="E64"/>
      <c r="F64"/>
    </row>
    <row r="65" spans="1:6" x14ac:dyDescent="0.35">
      <c r="B65"/>
      <c r="C65"/>
      <c r="D65"/>
      <c r="E65"/>
      <c r="F65"/>
    </row>
    <row r="66" spans="1:6" x14ac:dyDescent="0.35">
      <c r="B66"/>
      <c r="C66"/>
      <c r="D66"/>
      <c r="E66"/>
      <c r="F66"/>
    </row>
    <row r="67" spans="1:6" x14ac:dyDescent="0.35">
      <c r="B67"/>
      <c r="C67"/>
      <c r="D67"/>
      <c r="E67"/>
      <c r="F67"/>
    </row>
    <row r="68" spans="1:6" x14ac:dyDescent="0.35">
      <c r="B68"/>
      <c r="C68"/>
      <c r="D68"/>
      <c r="E68"/>
      <c r="F68"/>
    </row>
    <row r="69" spans="1:6" x14ac:dyDescent="0.35">
      <c r="B69"/>
      <c r="C69"/>
      <c r="D69"/>
      <c r="E69"/>
      <c r="F69"/>
    </row>
    <row r="70" spans="1:6" x14ac:dyDescent="0.35">
      <c r="B70"/>
      <c r="C70"/>
      <c r="D70"/>
      <c r="E70"/>
      <c r="F70"/>
    </row>
    <row r="71" spans="1:6" x14ac:dyDescent="0.35">
      <c r="A71" s="19"/>
      <c r="B71"/>
      <c r="C71"/>
      <c r="D71"/>
      <c r="E71"/>
      <c r="F71"/>
    </row>
    <row r="72" spans="1:6" x14ac:dyDescent="0.35">
      <c r="B72"/>
      <c r="C72"/>
      <c r="D72"/>
      <c r="E72"/>
      <c r="F72"/>
    </row>
    <row r="73" spans="1:6" x14ac:dyDescent="0.35">
      <c r="B73"/>
      <c r="C73"/>
      <c r="D73"/>
      <c r="E73"/>
      <c r="F73"/>
    </row>
    <row r="75" spans="1:6" x14ac:dyDescent="0.35">
      <c r="B75" s="14"/>
      <c r="C75" s="14"/>
      <c r="D75" s="27"/>
      <c r="E75" s="27"/>
      <c r="F75" s="27"/>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69146-C06E-451B-A0C9-702211E4593F}">
  <dimension ref="B2:I63"/>
  <sheetViews>
    <sheetView showGridLines="0" zoomScaleNormal="100" workbookViewId="0">
      <selection activeCell="F6" sqref="F6"/>
    </sheetView>
  </sheetViews>
  <sheetFormatPr defaultColWidth="9" defaultRowHeight="14" x14ac:dyDescent="0.35"/>
  <cols>
    <col min="1" max="1" width="2.58203125" style="3" customWidth="1"/>
    <col min="2" max="2" width="42.58203125" style="3" customWidth="1"/>
    <col min="3" max="3" width="2.58203125" style="3" customWidth="1"/>
    <col min="4" max="6" width="12.58203125" style="3" customWidth="1"/>
    <col min="7" max="7" width="2.58203125" style="3" customWidth="1"/>
    <col min="8" max="16384" width="9" style="3"/>
  </cols>
  <sheetData>
    <row r="2" spans="2:9" ht="19.5" x14ac:dyDescent="0.5">
      <c r="B2" s="1" t="s">
        <v>0</v>
      </c>
      <c r="C2" s="1"/>
      <c r="D2" s="1"/>
      <c r="E2" s="1"/>
      <c r="F2" s="2"/>
    </row>
    <row r="3" spans="2:9" x14ac:dyDescent="0.35">
      <c r="B3" s="4" t="s">
        <v>60</v>
      </c>
      <c r="C3" s="4"/>
      <c r="D3" s="4"/>
      <c r="E3" s="4"/>
      <c r="F3" s="4"/>
    </row>
    <row r="4" spans="2:9" x14ac:dyDescent="0.35">
      <c r="B4" s="5" t="s">
        <v>1</v>
      </c>
      <c r="C4" s="5"/>
      <c r="D4" s="6"/>
      <c r="E4" s="6"/>
      <c r="F4" s="7"/>
    </row>
    <row r="5" spans="2:9" x14ac:dyDescent="0.35">
      <c r="B5" s="8"/>
      <c r="C5" s="8"/>
      <c r="D5" s="8"/>
      <c r="E5" s="8"/>
      <c r="F5" s="9"/>
    </row>
    <row r="6" spans="2:9" x14ac:dyDescent="0.35">
      <c r="B6" s="10" t="s">
        <v>61</v>
      </c>
      <c r="C6" s="11"/>
      <c r="D6" s="12">
        <v>2021</v>
      </c>
      <c r="E6" s="12">
        <v>2022</v>
      </c>
      <c r="F6" s="13">
        <v>2023</v>
      </c>
    </row>
    <row r="7" spans="2:9" ht="8" customHeight="1" x14ac:dyDescent="0.35">
      <c r="B7" s="14"/>
      <c r="C7" s="14"/>
      <c r="D7" s="9"/>
      <c r="E7" s="9"/>
      <c r="F7" s="9"/>
    </row>
    <row r="8" spans="2:9" x14ac:dyDescent="0.35">
      <c r="B8" s="15" t="s">
        <v>2</v>
      </c>
      <c r="C8" s="15"/>
      <c r="F8" s="16"/>
    </row>
    <row r="9" spans="2:9" ht="8" customHeight="1" x14ac:dyDescent="0.35">
      <c r="B9" s="15"/>
      <c r="C9" s="15"/>
      <c r="F9" s="16"/>
    </row>
    <row r="10" spans="2:9" s="19" customFormat="1" ht="14.5" thickBot="1" x14ac:dyDescent="0.4">
      <c r="B10" s="17" t="s">
        <v>3</v>
      </c>
      <c r="C10" s="18"/>
      <c r="D10" s="32">
        <v>33364</v>
      </c>
      <c r="E10" s="32">
        <v>-2722</v>
      </c>
      <c r="F10" s="32">
        <v>30425</v>
      </c>
    </row>
    <row r="11" spans="2:9" s="19" customFormat="1" ht="8" customHeight="1" thickTop="1" x14ac:dyDescent="0.35">
      <c r="C11" s="15"/>
      <c r="D11" s="33"/>
      <c r="E11" s="33"/>
      <c r="F11" s="33"/>
    </row>
    <row r="12" spans="2:9" x14ac:dyDescent="0.35">
      <c r="B12" s="19" t="s">
        <v>4</v>
      </c>
      <c r="C12" s="20"/>
      <c r="D12" s="34"/>
      <c r="E12" s="34"/>
      <c r="F12" s="34"/>
    </row>
    <row r="13" spans="2:9" x14ac:dyDescent="0.35">
      <c r="B13" s="21" t="s">
        <v>5</v>
      </c>
      <c r="C13" s="20"/>
      <c r="D13" s="35">
        <v>34433</v>
      </c>
      <c r="E13" s="35">
        <v>41921</v>
      </c>
      <c r="F13" s="35">
        <v>48663</v>
      </c>
      <c r="I13" s="74"/>
    </row>
    <row r="14" spans="2:9" x14ac:dyDescent="0.35">
      <c r="B14" s="3" t="s">
        <v>24</v>
      </c>
      <c r="D14" s="35">
        <v>12757</v>
      </c>
      <c r="E14" s="35">
        <v>19621</v>
      </c>
      <c r="F14" s="35">
        <v>24023</v>
      </c>
      <c r="H14" s="22"/>
    </row>
    <row r="15" spans="2:9" x14ac:dyDescent="0.35">
      <c r="B15" s="3" t="s">
        <v>25</v>
      </c>
      <c r="D15" s="35">
        <v>-14306</v>
      </c>
      <c r="E15" s="35">
        <v>16966</v>
      </c>
      <c r="F15" s="35">
        <v>-748</v>
      </c>
      <c r="H15" s="22"/>
    </row>
    <row r="16" spans="2:9" x14ac:dyDescent="0.35">
      <c r="B16" s="3" t="s">
        <v>6</v>
      </c>
      <c r="D16" s="35">
        <v>-310</v>
      </c>
      <c r="E16" s="35">
        <v>-8148</v>
      </c>
      <c r="F16" s="35">
        <v>-5876</v>
      </c>
      <c r="H16" s="22"/>
    </row>
    <row r="17" spans="2:8" x14ac:dyDescent="0.35">
      <c r="B17" s="23" t="s">
        <v>7</v>
      </c>
      <c r="C17" s="24"/>
      <c r="D17" s="68">
        <f>SUM(D13:D16)</f>
        <v>32574</v>
      </c>
      <c r="E17" s="36">
        <f t="shared" ref="E17:F17" si="0">SUM(E13:E16)</f>
        <v>70360</v>
      </c>
      <c r="F17" s="36">
        <f t="shared" si="0"/>
        <v>66062</v>
      </c>
      <c r="H17" s="22"/>
    </row>
    <row r="18" spans="2:8" ht="8" customHeight="1" x14ac:dyDescent="0.35">
      <c r="B18" s="21"/>
      <c r="C18" s="20"/>
      <c r="D18" s="35"/>
      <c r="E18" s="35"/>
      <c r="F18" s="35"/>
    </row>
    <row r="19" spans="2:8" x14ac:dyDescent="0.35">
      <c r="B19" s="25" t="s">
        <v>8</v>
      </c>
      <c r="C19" s="20"/>
      <c r="D19" s="34"/>
      <c r="E19" s="34"/>
      <c r="F19" s="34"/>
    </row>
    <row r="20" spans="2:8" x14ac:dyDescent="0.35">
      <c r="B20" s="21" t="s">
        <v>9</v>
      </c>
      <c r="C20" s="20"/>
      <c r="D20" s="35">
        <v>-9487</v>
      </c>
      <c r="E20" s="35">
        <v>-2592</v>
      </c>
      <c r="F20" s="35">
        <v>1449</v>
      </c>
    </row>
    <row r="21" spans="2:8" x14ac:dyDescent="0.35">
      <c r="B21" s="21" t="s">
        <v>26</v>
      </c>
      <c r="C21" s="20"/>
      <c r="D21" s="35">
        <v>-9145</v>
      </c>
      <c r="E21" s="35">
        <v>-8622</v>
      </c>
      <c r="F21" s="35">
        <v>-8348</v>
      </c>
    </row>
    <row r="22" spans="2:8" x14ac:dyDescent="0.35">
      <c r="B22" s="21" t="s">
        <v>27</v>
      </c>
      <c r="C22" s="20"/>
      <c r="D22" s="35">
        <v>-9018</v>
      </c>
      <c r="E22" s="35">
        <v>-13275</v>
      </c>
      <c r="F22" s="35">
        <v>-12265</v>
      </c>
    </row>
    <row r="23" spans="2:8" x14ac:dyDescent="0.35">
      <c r="B23" s="21" t="s">
        <v>10</v>
      </c>
      <c r="C23" s="20"/>
      <c r="D23" s="35">
        <v>3602</v>
      </c>
      <c r="E23" s="35">
        <v>2945</v>
      </c>
      <c r="F23" s="35">
        <v>5473</v>
      </c>
    </row>
    <row r="24" spans="2:8" x14ac:dyDescent="0.35">
      <c r="B24" s="21" t="s">
        <v>28</v>
      </c>
      <c r="C24" s="20"/>
      <c r="D24" s="35">
        <v>2123</v>
      </c>
      <c r="E24" s="35">
        <v>-1558</v>
      </c>
      <c r="F24" s="35">
        <v>-2428</v>
      </c>
    </row>
    <row r="25" spans="2:8" x14ac:dyDescent="0.35">
      <c r="B25" s="21" t="s">
        <v>29</v>
      </c>
      <c r="C25" s="20"/>
      <c r="D25" s="35">
        <v>2314</v>
      </c>
      <c r="E25" s="35">
        <v>2216</v>
      </c>
      <c r="F25" s="35">
        <v>4578</v>
      </c>
    </row>
    <row r="26" spans="2:8" x14ac:dyDescent="0.35">
      <c r="B26" s="23" t="s">
        <v>12</v>
      </c>
      <c r="C26" s="26"/>
      <c r="D26" s="36">
        <f>SUM(D20:D25)</f>
        <v>-19611</v>
      </c>
      <c r="E26" s="36">
        <f t="shared" ref="E26:F26" si="1">SUM(E20:E25)</f>
        <v>-20886</v>
      </c>
      <c r="F26" s="36">
        <f t="shared" si="1"/>
        <v>-11541</v>
      </c>
    </row>
    <row r="27" spans="2:8" ht="8" customHeight="1" x14ac:dyDescent="0.35">
      <c r="D27" s="37"/>
      <c r="E27" s="37"/>
      <c r="F27" s="37"/>
    </row>
    <row r="28" spans="2:8" ht="14.5" thickBot="1" x14ac:dyDescent="0.4">
      <c r="B28" s="17" t="s">
        <v>13</v>
      </c>
      <c r="C28" s="28"/>
      <c r="D28" s="32">
        <f>SUM(D10,D17,D26)</f>
        <v>46327</v>
      </c>
      <c r="E28" s="32">
        <f>SUM(E10,E17,E26)</f>
        <v>46752</v>
      </c>
      <c r="F28" s="32">
        <f>SUM(F10,F17,F26)</f>
        <v>84946</v>
      </c>
    </row>
    <row r="29" spans="2:8" ht="8" customHeight="1" thickTop="1" x14ac:dyDescent="0.35">
      <c r="D29" s="37"/>
      <c r="E29" s="37"/>
      <c r="F29" s="37"/>
    </row>
    <row r="30" spans="2:8" x14ac:dyDescent="0.35">
      <c r="B30" s="15" t="s">
        <v>14</v>
      </c>
      <c r="C30" s="14"/>
      <c r="D30" s="37"/>
      <c r="E30" s="37"/>
      <c r="F30" s="37"/>
    </row>
    <row r="31" spans="2:8" ht="8" customHeight="1" x14ac:dyDescent="0.35">
      <c r="B31" s="15"/>
      <c r="C31" s="14"/>
      <c r="D31" s="37"/>
      <c r="E31" s="37"/>
      <c r="F31" s="37"/>
    </row>
    <row r="32" spans="2:8" x14ac:dyDescent="0.35">
      <c r="B32" s="3" t="s">
        <v>31</v>
      </c>
      <c r="C32" s="20"/>
      <c r="D32" s="35">
        <v>-61053</v>
      </c>
      <c r="E32" s="35">
        <v>-63645</v>
      </c>
      <c r="F32" s="35">
        <v>-52729</v>
      </c>
    </row>
    <row r="33" spans="2:6" x14ac:dyDescent="0.35">
      <c r="B33" s="3" t="s">
        <v>32</v>
      </c>
      <c r="D33" s="35">
        <v>5657</v>
      </c>
      <c r="E33" s="35">
        <v>5324</v>
      </c>
      <c r="F33" s="35">
        <v>4596</v>
      </c>
    </row>
    <row r="34" spans="2:6" x14ac:dyDescent="0.35">
      <c r="B34" s="3" t="s">
        <v>33</v>
      </c>
      <c r="C34" s="29"/>
      <c r="D34" s="35">
        <v>-1985</v>
      </c>
      <c r="E34" s="35">
        <v>-8316</v>
      </c>
      <c r="F34" s="35">
        <v>-5839</v>
      </c>
    </row>
    <row r="35" spans="2:6" x14ac:dyDescent="0.35">
      <c r="B35" s="3" t="s">
        <v>34</v>
      </c>
      <c r="C35" s="15"/>
      <c r="D35" s="35">
        <v>59384</v>
      </c>
      <c r="E35" s="35">
        <v>31601</v>
      </c>
      <c r="F35" s="35">
        <v>5627</v>
      </c>
    </row>
    <row r="36" spans="2:6" x14ac:dyDescent="0.35">
      <c r="B36" s="3" t="s">
        <v>15</v>
      </c>
      <c r="C36" s="20"/>
      <c r="D36" s="35">
        <v>-60157</v>
      </c>
      <c r="E36" s="35">
        <v>-2565</v>
      </c>
      <c r="F36" s="35">
        <v>-1488</v>
      </c>
    </row>
    <row r="37" spans="2:6" ht="8" customHeight="1" x14ac:dyDescent="0.35">
      <c r="C37" s="20"/>
      <c r="D37" s="35"/>
      <c r="E37" s="35"/>
      <c r="F37" s="35"/>
    </row>
    <row r="38" spans="2:6" ht="14.5" thickBot="1" x14ac:dyDescent="0.4">
      <c r="B38" s="17" t="s">
        <v>16</v>
      </c>
      <c r="C38" s="18"/>
      <c r="D38" s="32">
        <f>SUM(D32:D36)</f>
        <v>-58154</v>
      </c>
      <c r="E38" s="32">
        <f t="shared" ref="E38:F38" si="2">SUM(E32:E36)</f>
        <v>-37601</v>
      </c>
      <c r="F38" s="32">
        <f t="shared" si="2"/>
        <v>-49833</v>
      </c>
    </row>
    <row r="39" spans="2:6" ht="8" customHeight="1" thickTop="1" x14ac:dyDescent="0.35">
      <c r="D39" s="37"/>
      <c r="E39" s="37"/>
      <c r="F39" s="37"/>
    </row>
    <row r="40" spans="2:6" x14ac:dyDescent="0.35">
      <c r="B40" s="15" t="s">
        <v>17</v>
      </c>
      <c r="D40" s="37"/>
      <c r="E40" s="37"/>
      <c r="F40" s="37"/>
    </row>
    <row r="41" spans="2:6" ht="8" customHeight="1" x14ac:dyDescent="0.35">
      <c r="B41" s="15"/>
      <c r="D41" s="37"/>
      <c r="E41" s="37"/>
      <c r="F41" s="37"/>
    </row>
    <row r="42" spans="2:6" x14ac:dyDescent="0.35">
      <c r="B42" s="3" t="s">
        <v>35</v>
      </c>
      <c r="C42" s="29"/>
      <c r="D42" s="35">
        <v>0</v>
      </c>
      <c r="E42" s="35">
        <v>-6000</v>
      </c>
      <c r="F42" s="35">
        <v>0</v>
      </c>
    </row>
    <row r="43" spans="2:6" x14ac:dyDescent="0.35">
      <c r="B43" s="3" t="s">
        <v>36</v>
      </c>
      <c r="C43" s="15"/>
      <c r="D43" s="35">
        <v>7956</v>
      </c>
      <c r="E43" s="35">
        <v>41553</v>
      </c>
      <c r="F43" s="35">
        <v>18129</v>
      </c>
    </row>
    <row r="44" spans="2:6" x14ac:dyDescent="0.35">
      <c r="B44" s="3" t="s">
        <v>37</v>
      </c>
      <c r="C44" s="20"/>
      <c r="D44" s="35">
        <v>-7753</v>
      </c>
      <c r="E44" s="35">
        <v>-37554</v>
      </c>
      <c r="F44" s="35">
        <v>-25677</v>
      </c>
    </row>
    <row r="45" spans="2:6" x14ac:dyDescent="0.35">
      <c r="B45" s="3" t="s">
        <v>38</v>
      </c>
      <c r="C45" s="20"/>
      <c r="D45" s="35">
        <v>19003</v>
      </c>
      <c r="E45" s="35">
        <v>21166</v>
      </c>
      <c r="F45" s="35">
        <v>0</v>
      </c>
    </row>
    <row r="46" spans="2:6" x14ac:dyDescent="0.35">
      <c r="B46" s="3" t="s">
        <v>39</v>
      </c>
      <c r="C46" s="20"/>
      <c r="D46" s="35">
        <v>-1590</v>
      </c>
      <c r="E46" s="35">
        <v>-1258</v>
      </c>
      <c r="F46" s="35">
        <v>-3676</v>
      </c>
    </row>
    <row r="47" spans="2:6" x14ac:dyDescent="0.35">
      <c r="B47" s="3" t="s">
        <v>40</v>
      </c>
      <c r="C47" s="20"/>
      <c r="D47" s="35">
        <v>-11163</v>
      </c>
      <c r="E47" s="35">
        <v>-7941</v>
      </c>
      <c r="F47" s="35">
        <v>-4384</v>
      </c>
    </row>
    <row r="48" spans="2:6" x14ac:dyDescent="0.35">
      <c r="B48" s="3" t="s">
        <v>41</v>
      </c>
      <c r="C48" s="20"/>
      <c r="D48" s="35">
        <v>-162</v>
      </c>
      <c r="E48" s="35">
        <v>-248</v>
      </c>
      <c r="F48" s="35">
        <v>-271</v>
      </c>
    </row>
    <row r="49" spans="2:6" ht="8" customHeight="1" x14ac:dyDescent="0.35">
      <c r="C49" s="20"/>
      <c r="D49" s="37"/>
      <c r="E49" s="37"/>
      <c r="F49" s="37"/>
    </row>
    <row r="50" spans="2:6" ht="14.5" thickBot="1" x14ac:dyDescent="0.4">
      <c r="B50" s="17" t="s">
        <v>18</v>
      </c>
      <c r="C50" s="18"/>
      <c r="D50" s="32">
        <f>SUM(D42:D48)</f>
        <v>6291</v>
      </c>
      <c r="E50" s="32">
        <f>SUM(E42:E48)</f>
        <v>9718</v>
      </c>
      <c r="F50" s="32">
        <f>SUM(F42:F48)</f>
        <v>-15879</v>
      </c>
    </row>
    <row r="51" spans="2:6" ht="8" customHeight="1" thickTop="1" x14ac:dyDescent="0.35">
      <c r="D51" s="37"/>
      <c r="E51" s="37"/>
      <c r="F51" s="37"/>
    </row>
    <row r="52" spans="2:6" x14ac:dyDescent="0.35">
      <c r="B52" s="3" t="s">
        <v>30</v>
      </c>
      <c r="D52" s="35">
        <v>-364</v>
      </c>
      <c r="E52" s="37">
        <v>-1093</v>
      </c>
      <c r="F52" s="37">
        <v>403</v>
      </c>
    </row>
    <row r="53" spans="2:6" x14ac:dyDescent="0.35">
      <c r="B53" s="30" t="s">
        <v>19</v>
      </c>
      <c r="C53" s="31"/>
      <c r="D53" s="36">
        <f>SUM(D28,D38,D50,D52)</f>
        <v>-5900</v>
      </c>
      <c r="E53" s="36">
        <f t="shared" ref="E53:F53" si="3">SUM(E28,E38,E50,E52)</f>
        <v>17776</v>
      </c>
      <c r="F53" s="36">
        <f t="shared" si="3"/>
        <v>19637</v>
      </c>
    </row>
    <row r="54" spans="2:6" ht="8" customHeight="1" x14ac:dyDescent="0.35">
      <c r="D54" s="37"/>
      <c r="E54" s="37"/>
      <c r="F54" s="37"/>
    </row>
    <row r="55" spans="2:6" x14ac:dyDescent="0.35">
      <c r="B55" s="3" t="s">
        <v>20</v>
      </c>
      <c r="C55" s="20"/>
      <c r="D55" s="35">
        <v>42377</v>
      </c>
      <c r="E55" s="35">
        <f>D56</f>
        <v>36477</v>
      </c>
      <c r="F55" s="35">
        <f>E56</f>
        <v>54253</v>
      </c>
    </row>
    <row r="56" spans="2:6" ht="14.5" thickBot="1" x14ac:dyDescent="0.4">
      <c r="B56" s="18" t="s">
        <v>21</v>
      </c>
      <c r="C56" s="18"/>
      <c r="D56" s="32">
        <f>SUM(D53,D55)</f>
        <v>36477</v>
      </c>
      <c r="E56" s="32">
        <f t="shared" ref="E56:F56" si="4">SUM(E53,E55)</f>
        <v>54253</v>
      </c>
      <c r="F56" s="32">
        <f t="shared" si="4"/>
        <v>73890</v>
      </c>
    </row>
    <row r="57" spans="2:6" ht="14.5" thickTop="1" x14ac:dyDescent="0.35"/>
    <row r="59" spans="2:6" s="19" customFormat="1" x14ac:dyDescent="0.35"/>
    <row r="63" spans="2:6" x14ac:dyDescent="0.35">
      <c r="B63" s="14"/>
      <c r="C63" s="14"/>
      <c r="D63" s="27"/>
      <c r="E63" s="27"/>
      <c r="F63" s="27"/>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38DA2-E514-4D9D-AC6C-66D4A5DC949B}">
  <dimension ref="B2:J83"/>
  <sheetViews>
    <sheetView showGridLines="0" zoomScaleNormal="100" workbookViewId="0">
      <selection activeCell="B78" sqref="B78"/>
    </sheetView>
  </sheetViews>
  <sheetFormatPr defaultRowHeight="14" x14ac:dyDescent="0.35"/>
  <cols>
    <col min="1" max="1" width="2.58203125" customWidth="1"/>
    <col min="2" max="2" width="42.58203125" customWidth="1"/>
    <col min="3" max="3" width="2.58203125" customWidth="1"/>
    <col min="4" max="6" width="12.58203125" customWidth="1"/>
    <col min="7" max="7" width="2.58203125" customWidth="1"/>
  </cols>
  <sheetData>
    <row r="2" spans="2:10" ht="19.5" x14ac:dyDescent="0.35">
      <c r="B2" s="38" t="s">
        <v>53</v>
      </c>
      <c r="C2" s="38"/>
      <c r="D2" s="38"/>
      <c r="E2" s="38"/>
      <c r="F2" s="38"/>
    </row>
    <row r="3" spans="2:10" x14ac:dyDescent="0.35">
      <c r="B3" s="4" t="s">
        <v>60</v>
      </c>
      <c r="C3" s="4"/>
      <c r="D3" s="4"/>
      <c r="E3" s="4"/>
      <c r="F3" s="4"/>
    </row>
    <row r="4" spans="2:10" x14ac:dyDescent="0.35">
      <c r="B4" s="5" t="s">
        <v>1</v>
      </c>
      <c r="C4" s="39"/>
      <c r="D4" s="39"/>
      <c r="E4" s="39"/>
      <c r="F4" s="39"/>
    </row>
    <row r="6" spans="2:10" x14ac:dyDescent="0.35">
      <c r="B6" s="40" t="s">
        <v>54</v>
      </c>
      <c r="C6" s="40"/>
      <c r="D6" s="41">
        <v>2021</v>
      </c>
      <c r="E6" s="41">
        <v>2022</v>
      </c>
      <c r="F6" s="41">
        <v>2023</v>
      </c>
    </row>
    <row r="7" spans="2:10" x14ac:dyDescent="0.35">
      <c r="B7" s="42"/>
      <c r="C7" s="42"/>
      <c r="D7" s="43"/>
      <c r="E7" s="43"/>
      <c r="F7" s="43"/>
    </row>
    <row r="8" spans="2:10" s="42" customFormat="1" x14ac:dyDescent="0.35">
      <c r="B8" s="42" t="s">
        <v>3</v>
      </c>
      <c r="D8" s="49">
        <f>CFS!D10</f>
        <v>33364</v>
      </c>
      <c r="E8" s="49">
        <f>CFS!E10</f>
        <v>-2722</v>
      </c>
      <c r="F8" s="49">
        <f>CFS!F10</f>
        <v>30425</v>
      </c>
      <c r="I8" s="75"/>
    </row>
    <row r="9" spans="2:10" x14ac:dyDescent="0.35">
      <c r="D9" s="44"/>
      <c r="E9" s="44"/>
      <c r="F9" s="44"/>
      <c r="I9" s="48"/>
    </row>
    <row r="10" spans="2:10" x14ac:dyDescent="0.35">
      <c r="B10" s="42" t="s">
        <v>44</v>
      </c>
      <c r="D10" s="44"/>
      <c r="E10" s="44"/>
      <c r="F10" s="44"/>
      <c r="I10" s="48"/>
    </row>
    <row r="11" spans="2:10" x14ac:dyDescent="0.35">
      <c r="B11" t="s">
        <v>45</v>
      </c>
      <c r="D11" s="44">
        <f>CFS!D13</f>
        <v>34433</v>
      </c>
      <c r="E11" s="44">
        <f>CFS!E13</f>
        <v>41921</v>
      </c>
      <c r="F11" s="44">
        <f>CFS!F13</f>
        <v>48663</v>
      </c>
      <c r="H11" s="48"/>
      <c r="I11" s="75"/>
    </row>
    <row r="12" spans="2:10" x14ac:dyDescent="0.35">
      <c r="B12" t="s">
        <v>25</v>
      </c>
      <c r="D12" s="44">
        <f>CFS!D15</f>
        <v>-14306</v>
      </c>
      <c r="E12" s="44">
        <f>CFS!E15</f>
        <v>16966</v>
      </c>
      <c r="F12" s="44">
        <f>CFS!F15</f>
        <v>-748</v>
      </c>
    </row>
    <row r="13" spans="2:10" x14ac:dyDescent="0.35">
      <c r="B13" t="s">
        <v>6</v>
      </c>
      <c r="D13" s="44">
        <f>CFS!D16</f>
        <v>-310</v>
      </c>
      <c r="E13" s="44">
        <f>CFS!E16</f>
        <v>-8148</v>
      </c>
      <c r="F13" s="44">
        <f>CFS!F16</f>
        <v>-5876</v>
      </c>
      <c r="I13" s="48"/>
    </row>
    <row r="14" spans="2:10" x14ac:dyDescent="0.35">
      <c r="B14" s="46" t="s">
        <v>46</v>
      </c>
      <c r="C14" s="51"/>
      <c r="D14" s="47">
        <f>SUM(D11:D13)</f>
        <v>19817</v>
      </c>
      <c r="E14" s="47">
        <f>SUM(E11:E13)</f>
        <v>50739</v>
      </c>
      <c r="F14" s="47">
        <f>SUM(F11:F13)</f>
        <v>42039</v>
      </c>
      <c r="I14" s="48"/>
      <c r="J14" s="48"/>
    </row>
    <row r="15" spans="2:10" x14ac:dyDescent="0.35">
      <c r="D15" s="44"/>
      <c r="E15" s="44"/>
      <c r="F15" s="44"/>
      <c r="I15" s="75"/>
      <c r="J15" s="48"/>
    </row>
    <row r="16" spans="2:10" x14ac:dyDescent="0.35">
      <c r="B16" s="42" t="s">
        <v>51</v>
      </c>
      <c r="D16" s="44"/>
      <c r="E16" s="44"/>
      <c r="F16" s="44"/>
    </row>
    <row r="17" spans="2:6" x14ac:dyDescent="0.35">
      <c r="B17" t="s">
        <v>9</v>
      </c>
      <c r="D17" s="44">
        <f>CFS!D20</f>
        <v>-9487</v>
      </c>
      <c r="E17" s="44">
        <f>CFS!E20</f>
        <v>-2592</v>
      </c>
      <c r="F17" s="44">
        <f>CFS!F20</f>
        <v>1449</v>
      </c>
    </row>
    <row r="18" spans="2:6" x14ac:dyDescent="0.35">
      <c r="B18" t="s">
        <v>26</v>
      </c>
      <c r="D18" s="44">
        <f>CFS!D21</f>
        <v>-9145</v>
      </c>
      <c r="E18" s="44">
        <f>CFS!E21</f>
        <v>-8622</v>
      </c>
      <c r="F18" s="44">
        <f>CFS!F21</f>
        <v>-8348</v>
      </c>
    </row>
    <row r="19" spans="2:6" x14ac:dyDescent="0.35">
      <c r="B19" t="s">
        <v>27</v>
      </c>
      <c r="D19" s="44">
        <f>CFS!D22</f>
        <v>-9018</v>
      </c>
      <c r="E19" s="44">
        <f>CFS!E22</f>
        <v>-13275</v>
      </c>
      <c r="F19" s="44">
        <f>CFS!F22</f>
        <v>-12265</v>
      </c>
    </row>
    <row r="20" spans="2:6" x14ac:dyDescent="0.35">
      <c r="B20" t="s">
        <v>10</v>
      </c>
      <c r="D20" s="44">
        <f>CFS!D23</f>
        <v>3602</v>
      </c>
      <c r="E20" s="44">
        <f>CFS!E23</f>
        <v>2945</v>
      </c>
      <c r="F20" s="44">
        <f>CFS!F23</f>
        <v>5473</v>
      </c>
    </row>
    <row r="21" spans="2:6" x14ac:dyDescent="0.35">
      <c r="B21" t="s">
        <v>28</v>
      </c>
      <c r="D21" s="44">
        <f>CFS!D24</f>
        <v>2123</v>
      </c>
      <c r="E21" s="44">
        <f>CFS!E24</f>
        <v>-1558</v>
      </c>
      <c r="F21" s="44">
        <f>CFS!F24</f>
        <v>-2428</v>
      </c>
    </row>
    <row r="22" spans="2:6" x14ac:dyDescent="0.35">
      <c r="B22" t="s">
        <v>29</v>
      </c>
      <c r="D22" s="58">
        <f>CFS!D25</f>
        <v>2314</v>
      </c>
      <c r="E22" s="58">
        <f>CFS!E25</f>
        <v>2216</v>
      </c>
      <c r="F22" s="58">
        <f>CFS!F25</f>
        <v>4578</v>
      </c>
    </row>
    <row r="23" spans="2:6" x14ac:dyDescent="0.35">
      <c r="B23" s="46" t="s">
        <v>52</v>
      </c>
      <c r="C23" s="51"/>
      <c r="D23" s="47">
        <f t="shared" ref="D23:E23" si="0">SUM(D17:D22)</f>
        <v>-19611</v>
      </c>
      <c r="E23" s="47">
        <f t="shared" si="0"/>
        <v>-20886</v>
      </c>
      <c r="F23" s="47">
        <f>SUM(F17:F22)</f>
        <v>-11541</v>
      </c>
    </row>
    <row r="25" spans="2:6" x14ac:dyDescent="0.35">
      <c r="B25" s="42" t="s">
        <v>47</v>
      </c>
      <c r="D25" s="44"/>
      <c r="E25" s="44"/>
      <c r="F25" s="44"/>
    </row>
    <row r="26" spans="2:6" x14ac:dyDescent="0.35">
      <c r="B26" t="s">
        <v>48</v>
      </c>
      <c r="D26" s="44">
        <f>CFS!D32</f>
        <v>-61053</v>
      </c>
      <c r="E26" s="44">
        <f>CFS!E32</f>
        <v>-63645</v>
      </c>
      <c r="F26" s="44">
        <f>CFS!F32</f>
        <v>-52729</v>
      </c>
    </row>
    <row r="27" spans="2:6" x14ac:dyDescent="0.35">
      <c r="B27" t="s">
        <v>49</v>
      </c>
      <c r="D27" s="44">
        <f>CFS!D34</f>
        <v>-1985</v>
      </c>
      <c r="E27" s="44">
        <f>CFS!E34</f>
        <v>-8316</v>
      </c>
      <c r="F27" s="44">
        <f>CFS!F34</f>
        <v>-5839</v>
      </c>
    </row>
    <row r="28" spans="2:6" x14ac:dyDescent="0.35">
      <c r="B28" s="46" t="s">
        <v>50</v>
      </c>
      <c r="C28" s="51"/>
      <c r="D28" s="47">
        <f>SUM(D26:D27)</f>
        <v>-63038</v>
      </c>
      <c r="E28" s="47">
        <f>SUM(E26:E27)</f>
        <v>-71961</v>
      </c>
      <c r="F28" s="47">
        <f>SUM(F26:F27)</f>
        <v>-58568</v>
      </c>
    </row>
    <row r="30" spans="2:6" x14ac:dyDescent="0.35">
      <c r="B30" s="42" t="s">
        <v>55</v>
      </c>
    </row>
    <row r="31" spans="2:6" x14ac:dyDescent="0.35">
      <c r="B31" t="s">
        <v>56</v>
      </c>
      <c r="D31" s="44">
        <f>SUM(CFS!D43,CFS!D45)</f>
        <v>26959</v>
      </c>
      <c r="E31" s="44">
        <f>SUM(CFS!E43,CFS!E45)</f>
        <v>62719</v>
      </c>
      <c r="F31" s="44">
        <f>SUM(CFS!F43,CFS!F45)</f>
        <v>18129</v>
      </c>
    </row>
    <row r="32" spans="2:6" x14ac:dyDescent="0.35">
      <c r="B32" s="56" t="s">
        <v>57</v>
      </c>
      <c r="D32" s="50">
        <f>SUM(CFS!D46:D48,CFS!D44)</f>
        <v>-20668</v>
      </c>
      <c r="E32" s="50">
        <f>SUM(CFS!E46:E48,CFS!E44)</f>
        <v>-47001</v>
      </c>
      <c r="F32" s="50">
        <f>SUM(CFS!F46:F48,CFS!F44)</f>
        <v>-34008</v>
      </c>
    </row>
    <row r="33" spans="2:8" s="42" customFormat="1" x14ac:dyDescent="0.35">
      <c r="B33" s="46" t="s">
        <v>58</v>
      </c>
      <c r="C33" s="46"/>
      <c r="D33" s="49">
        <f t="shared" ref="D33:E33" si="1">D31+D32</f>
        <v>6291</v>
      </c>
      <c r="E33" s="49">
        <f t="shared" si="1"/>
        <v>15718</v>
      </c>
      <c r="F33" s="49">
        <f>F31+F32</f>
        <v>-15879</v>
      </c>
    </row>
    <row r="34" spans="2:8" x14ac:dyDescent="0.35">
      <c r="D34" s="44"/>
      <c r="E34" s="44"/>
      <c r="F34" s="44"/>
    </row>
    <row r="35" spans="2:8" x14ac:dyDescent="0.35">
      <c r="B35" s="52" t="s">
        <v>59</v>
      </c>
      <c r="C35" s="53"/>
      <c r="D35" s="54">
        <f>D8+D14+D28-D23+D33</f>
        <v>16045</v>
      </c>
      <c r="E35" s="54">
        <f>E8+E14+E28-E23+E33</f>
        <v>12660</v>
      </c>
      <c r="F35" s="55">
        <f>F8+F14-F23+F28+F33</f>
        <v>9558</v>
      </c>
      <c r="H35" s="48"/>
    </row>
    <row r="36" spans="2:8" s="42" customFormat="1" x14ac:dyDescent="0.35">
      <c r="G36"/>
    </row>
    <row r="37" spans="2:8" x14ac:dyDescent="0.35">
      <c r="B37" s="40" t="s">
        <v>62</v>
      </c>
      <c r="C37" s="40"/>
      <c r="D37" s="41">
        <v>2021</v>
      </c>
      <c r="E37" s="41">
        <v>2022</v>
      </c>
      <c r="F37" s="41">
        <v>2023</v>
      </c>
    </row>
    <row r="38" spans="2:8" x14ac:dyDescent="0.35">
      <c r="B38" s="42"/>
      <c r="C38" s="42"/>
      <c r="D38" s="43"/>
      <c r="E38" s="43"/>
      <c r="F38" s="43"/>
    </row>
    <row r="39" spans="2:8" x14ac:dyDescent="0.35">
      <c r="B39" s="42" t="s">
        <v>63</v>
      </c>
      <c r="C39" s="42"/>
      <c r="D39" s="49">
        <f>IS!D21+CFS!D13</f>
        <v>59312</v>
      </c>
      <c r="E39" s="49">
        <f>IS!E21+CFS!E13</f>
        <v>54169</v>
      </c>
      <c r="F39" s="49">
        <f>IS!F21+CFS!F13</f>
        <v>85515</v>
      </c>
    </row>
    <row r="40" spans="2:8" x14ac:dyDescent="0.35">
      <c r="B40" s="73" t="s">
        <v>43</v>
      </c>
      <c r="D40" s="45">
        <f>IS!D30/IS!D28</f>
        <v>-0.12557993237398757</v>
      </c>
      <c r="E40" s="45">
        <f>IS!E30/IS!E28</f>
        <v>-0.54194743935309975</v>
      </c>
      <c r="F40" s="45">
        <f>IS!F30/IS!F28</f>
        <v>-0.18957850733551668</v>
      </c>
    </row>
    <row r="41" spans="2:8" x14ac:dyDescent="0.35">
      <c r="D41" s="44"/>
      <c r="E41" s="44"/>
      <c r="F41" s="44"/>
    </row>
    <row r="42" spans="2:8" x14ac:dyDescent="0.35">
      <c r="B42" s="42" t="s">
        <v>44</v>
      </c>
      <c r="D42" s="44"/>
      <c r="E42" s="44"/>
      <c r="F42" s="44"/>
    </row>
    <row r="43" spans="2:8" x14ac:dyDescent="0.35">
      <c r="B43" t="s">
        <v>45</v>
      </c>
      <c r="D43" s="44">
        <f>CFS!D13</f>
        <v>34433</v>
      </c>
      <c r="E43" s="44">
        <f>CFS!E13</f>
        <v>41921</v>
      </c>
      <c r="F43" s="44">
        <f>CFS!F13</f>
        <v>48663</v>
      </c>
    </row>
    <row r="44" spans="2:8" x14ac:dyDescent="0.35">
      <c r="B44" t="s">
        <v>25</v>
      </c>
      <c r="D44" s="44">
        <f>CFS!D15</f>
        <v>-14306</v>
      </c>
      <c r="E44" s="44">
        <f>CFS!E15</f>
        <v>16966</v>
      </c>
      <c r="F44" s="44">
        <f>CFS!F15</f>
        <v>-748</v>
      </c>
    </row>
    <row r="45" spans="2:8" x14ac:dyDescent="0.35">
      <c r="B45" t="s">
        <v>6</v>
      </c>
      <c r="D45" s="44">
        <f>CFS!D16</f>
        <v>-310</v>
      </c>
      <c r="E45" s="44">
        <f>CFS!E16</f>
        <v>-8148</v>
      </c>
      <c r="F45" s="44">
        <f>CFS!F16</f>
        <v>-5876</v>
      </c>
    </row>
    <row r="46" spans="2:8" x14ac:dyDescent="0.35">
      <c r="B46" s="46" t="s">
        <v>46</v>
      </c>
      <c r="C46" s="51"/>
      <c r="D46" s="47">
        <f>SUM(D43:D45)</f>
        <v>19817</v>
      </c>
      <c r="E46" s="47">
        <f>SUM(E43:E45)</f>
        <v>50739</v>
      </c>
      <c r="F46" s="47">
        <f>SUM(F43:F45)</f>
        <v>42039</v>
      </c>
    </row>
    <row r="47" spans="2:8" x14ac:dyDescent="0.35">
      <c r="D47" s="44"/>
      <c r="E47" s="44"/>
      <c r="F47" s="44"/>
    </row>
    <row r="48" spans="2:8" x14ac:dyDescent="0.35">
      <c r="B48" s="42" t="s">
        <v>47</v>
      </c>
      <c r="D48" s="44"/>
      <c r="E48" s="44"/>
      <c r="F48" s="44"/>
    </row>
    <row r="49" spans="2:6" x14ac:dyDescent="0.35">
      <c r="B49" t="s">
        <v>48</v>
      </c>
      <c r="D49" s="44">
        <f>CFS!D32</f>
        <v>-61053</v>
      </c>
      <c r="E49" s="44">
        <f>CFS!E32</f>
        <v>-63645</v>
      </c>
      <c r="F49" s="44">
        <f>CFS!F32</f>
        <v>-52729</v>
      </c>
    </row>
    <row r="50" spans="2:6" x14ac:dyDescent="0.35">
      <c r="B50" t="s">
        <v>49</v>
      </c>
      <c r="D50" s="44">
        <f>CFS!D34</f>
        <v>-1985</v>
      </c>
      <c r="E50" s="44">
        <f>CFS!E34</f>
        <v>-8316</v>
      </c>
      <c r="F50" s="44">
        <f>CFS!F34</f>
        <v>-5839</v>
      </c>
    </row>
    <row r="51" spans="2:6" x14ac:dyDescent="0.35">
      <c r="B51" s="46" t="s">
        <v>50</v>
      </c>
      <c r="C51" s="51"/>
      <c r="D51" s="47">
        <f>SUM(D49:D50)</f>
        <v>-63038</v>
      </c>
      <c r="E51" s="47">
        <f>SUM(E49:E50)</f>
        <v>-71961</v>
      </c>
      <c r="F51" s="47">
        <f>SUM(F49:F50)</f>
        <v>-58568</v>
      </c>
    </row>
    <row r="52" spans="2:6" x14ac:dyDescent="0.35">
      <c r="D52" s="44"/>
      <c r="E52" s="44"/>
      <c r="F52" s="44"/>
    </row>
    <row r="53" spans="2:6" x14ac:dyDescent="0.35">
      <c r="B53" s="42" t="s">
        <v>51</v>
      </c>
      <c r="D53" s="44"/>
      <c r="E53" s="44"/>
      <c r="F53" s="44"/>
    </row>
    <row r="54" spans="2:6" x14ac:dyDescent="0.35">
      <c r="B54" t="s">
        <v>9</v>
      </c>
      <c r="D54" s="44">
        <f>CFS!D20</f>
        <v>-9487</v>
      </c>
      <c r="E54" s="44">
        <f>CFS!E20</f>
        <v>-2592</v>
      </c>
      <c r="F54" s="44">
        <f>CFS!F20</f>
        <v>1449</v>
      </c>
    </row>
    <row r="55" spans="2:6" x14ac:dyDescent="0.35">
      <c r="B55" t="s">
        <v>26</v>
      </c>
      <c r="D55" s="44">
        <f>CFS!D21</f>
        <v>-9145</v>
      </c>
      <c r="E55" s="44">
        <f>CFS!E21</f>
        <v>-8622</v>
      </c>
      <c r="F55" s="44">
        <f>CFS!F21</f>
        <v>-8348</v>
      </c>
    </row>
    <row r="56" spans="2:6" x14ac:dyDescent="0.35">
      <c r="B56" t="s">
        <v>27</v>
      </c>
      <c r="D56" s="44">
        <f>CFS!D22</f>
        <v>-9018</v>
      </c>
      <c r="E56" s="44">
        <f>CFS!E22</f>
        <v>-13275</v>
      </c>
      <c r="F56" s="44">
        <f>CFS!F22</f>
        <v>-12265</v>
      </c>
    </row>
    <row r="57" spans="2:6" x14ac:dyDescent="0.35">
      <c r="B57" t="s">
        <v>10</v>
      </c>
      <c r="D57" s="44">
        <f>CFS!D23</f>
        <v>3602</v>
      </c>
      <c r="E57" s="44">
        <f>CFS!E23</f>
        <v>2945</v>
      </c>
      <c r="F57" s="44">
        <f>CFS!F23</f>
        <v>5473</v>
      </c>
    </row>
    <row r="58" spans="2:6" x14ac:dyDescent="0.35">
      <c r="B58" t="s">
        <v>28</v>
      </c>
      <c r="D58" s="44">
        <f>CFS!D24</f>
        <v>2123</v>
      </c>
      <c r="E58" s="44">
        <f>CFS!E24</f>
        <v>-1558</v>
      </c>
      <c r="F58" s="44">
        <f>CFS!F24</f>
        <v>-2428</v>
      </c>
    </row>
    <row r="59" spans="2:6" x14ac:dyDescent="0.35">
      <c r="B59" t="s">
        <v>29</v>
      </c>
      <c r="D59" s="44">
        <f>CFS!D25</f>
        <v>2314</v>
      </c>
      <c r="E59" s="44">
        <f>CFS!E25</f>
        <v>2216</v>
      </c>
      <c r="F59" s="44">
        <f>CFS!F25</f>
        <v>4578</v>
      </c>
    </row>
    <row r="60" spans="2:6" x14ac:dyDescent="0.35">
      <c r="B60" s="46" t="s">
        <v>52</v>
      </c>
      <c r="C60" s="51"/>
      <c r="D60" s="47">
        <f t="shared" ref="D60" si="2">SUM(D54:D59)</f>
        <v>-19611</v>
      </c>
      <c r="E60" s="47">
        <f t="shared" ref="E60" si="3">SUM(E54:E59)</f>
        <v>-20886</v>
      </c>
      <c r="F60" s="47">
        <f>SUM(F54:F59)</f>
        <v>-11541</v>
      </c>
    </row>
    <row r="62" spans="2:6" x14ac:dyDescent="0.35">
      <c r="B62" s="42" t="s">
        <v>55</v>
      </c>
    </row>
    <row r="63" spans="2:6" x14ac:dyDescent="0.35">
      <c r="B63" t="s">
        <v>56</v>
      </c>
      <c r="D63" s="44">
        <f>SUM(CFS!D43,CFS!D45)</f>
        <v>26959</v>
      </c>
      <c r="E63" s="44">
        <f>SUM(CFS!E43,CFS!E45)</f>
        <v>62719</v>
      </c>
      <c r="F63" s="44">
        <f>SUM(CFS!F43,CFS!F45)</f>
        <v>18129</v>
      </c>
    </row>
    <row r="64" spans="2:6" x14ac:dyDescent="0.35">
      <c r="B64" s="56" t="s">
        <v>57</v>
      </c>
      <c r="D64" s="50">
        <f>SUM(CFS!D46:D48,CFS!D44)</f>
        <v>-20668</v>
      </c>
      <c r="E64" s="50">
        <f>SUM(CFS!E46:E48,CFS!E44)</f>
        <v>-47001</v>
      </c>
      <c r="F64" s="50">
        <f>SUM(CFS!F46:F48,CFS!F44)</f>
        <v>-34008</v>
      </c>
    </row>
    <row r="65" spans="2:7" s="42" customFormat="1" x14ac:dyDescent="0.35">
      <c r="B65" s="46" t="s">
        <v>58</v>
      </c>
      <c r="C65" s="46"/>
      <c r="D65" s="49">
        <f t="shared" ref="D65" si="4">D63+D64</f>
        <v>6291</v>
      </c>
      <c r="E65" s="49">
        <f t="shared" ref="E65" si="5">E63+E64</f>
        <v>15718</v>
      </c>
      <c r="F65" s="49">
        <f>F63+F64</f>
        <v>-15879</v>
      </c>
    </row>
    <row r="66" spans="2:7" x14ac:dyDescent="0.35">
      <c r="D66" s="44"/>
      <c r="E66" s="44"/>
      <c r="F66" s="44"/>
    </row>
    <row r="67" spans="2:7" x14ac:dyDescent="0.35">
      <c r="B67" s="52" t="s">
        <v>59</v>
      </c>
      <c r="C67" s="53"/>
      <c r="D67" s="54">
        <f t="shared" ref="D67:E67" si="6">D39*(1-D40)+(D46*D40)+D51-D60+D65</f>
        <v>27135.77942911064</v>
      </c>
      <c r="E67" s="54">
        <f t="shared" si="6"/>
        <v>20670.87971698113</v>
      </c>
      <c r="F67" s="55">
        <f>F39*(1-F40)+(F46*F40)+F51-F60+F65</f>
        <v>30851.115184918934</v>
      </c>
    </row>
    <row r="69" spans="2:7" x14ac:dyDescent="0.35">
      <c r="B69" s="40" t="s">
        <v>116</v>
      </c>
      <c r="C69" s="40"/>
      <c r="D69" s="41">
        <v>2021</v>
      </c>
      <c r="E69" s="41">
        <v>2022</v>
      </c>
      <c r="F69" s="41">
        <v>2023</v>
      </c>
    </row>
    <row r="70" spans="2:7" x14ac:dyDescent="0.35">
      <c r="B70" s="42"/>
      <c r="C70" s="42"/>
      <c r="D70" s="43"/>
      <c r="E70" s="43"/>
      <c r="F70" s="43"/>
    </row>
    <row r="71" spans="2:7" x14ac:dyDescent="0.35">
      <c r="B71" s="42" t="s">
        <v>117</v>
      </c>
      <c r="C71" s="42"/>
      <c r="D71" s="49">
        <f>CFS!D28-CFS!D14</f>
        <v>33570</v>
      </c>
      <c r="E71" s="49">
        <f>CFS!E28-CFS!E14</f>
        <v>27131</v>
      </c>
      <c r="F71" s="49">
        <f>CFS!F28-CFS!F14</f>
        <v>60923</v>
      </c>
      <c r="G71" s="49"/>
    </row>
    <row r="72" spans="2:7" x14ac:dyDescent="0.35">
      <c r="D72" s="44"/>
      <c r="E72" s="44"/>
      <c r="F72" s="44"/>
    </row>
    <row r="73" spans="2:7" x14ac:dyDescent="0.35">
      <c r="B73" s="42" t="s">
        <v>47</v>
      </c>
      <c r="D73" s="44"/>
      <c r="E73" s="44"/>
      <c r="F73" s="44"/>
    </row>
    <row r="74" spans="2:7" x14ac:dyDescent="0.35">
      <c r="B74" t="s">
        <v>48</v>
      </c>
      <c r="D74" s="44">
        <f>CFS!D32</f>
        <v>-61053</v>
      </c>
      <c r="E74" s="44">
        <f>CFS!E32</f>
        <v>-63645</v>
      </c>
      <c r="F74" s="44">
        <f>CFS!F32</f>
        <v>-52729</v>
      </c>
    </row>
    <row r="75" spans="2:7" x14ac:dyDescent="0.35">
      <c r="B75" t="s">
        <v>49</v>
      </c>
      <c r="D75" s="44">
        <f>CFS!D34</f>
        <v>-1985</v>
      </c>
      <c r="E75" s="44">
        <f>CFS!E34</f>
        <v>-8316</v>
      </c>
      <c r="F75" s="44">
        <f>CFS!F34</f>
        <v>-5839</v>
      </c>
    </row>
    <row r="76" spans="2:7" x14ac:dyDescent="0.35">
      <c r="B76" s="46" t="s">
        <v>50</v>
      </c>
      <c r="C76" s="51"/>
      <c r="D76" s="47">
        <f>SUM(D74:D75)</f>
        <v>-63038</v>
      </c>
      <c r="E76" s="47">
        <f>SUM(E74:E75)</f>
        <v>-71961</v>
      </c>
      <c r="F76" s="47">
        <f>SUM(F74:F75)</f>
        <v>-58568</v>
      </c>
    </row>
    <row r="77" spans="2:7" x14ac:dyDescent="0.35">
      <c r="D77" s="44"/>
      <c r="E77" s="44"/>
      <c r="F77" s="44"/>
    </row>
    <row r="78" spans="2:7" x14ac:dyDescent="0.35">
      <c r="B78" s="42" t="s">
        <v>55</v>
      </c>
    </row>
    <row r="79" spans="2:7" x14ac:dyDescent="0.35">
      <c r="B79" t="s">
        <v>56</v>
      </c>
      <c r="D79" s="44">
        <f>SUM(CFS!D43,CFS!D45)</f>
        <v>26959</v>
      </c>
      <c r="E79" s="44">
        <f>SUM(CFS!E43,CFS!E45)</f>
        <v>62719</v>
      </c>
      <c r="F79" s="44">
        <f>SUM(CFS!F43,CFS!F45)</f>
        <v>18129</v>
      </c>
    </row>
    <row r="80" spans="2:7" x14ac:dyDescent="0.35">
      <c r="B80" s="56" t="s">
        <v>57</v>
      </c>
      <c r="D80" s="50">
        <f>SUM(CFS!D46:D48,CFS!D44)</f>
        <v>-20668</v>
      </c>
      <c r="E80" s="50">
        <f>SUM(CFS!E46:E48,CFS!E44)</f>
        <v>-47001</v>
      </c>
      <c r="F80" s="50">
        <f>SUM(CFS!F46:F48,CFS!F44)</f>
        <v>-34008</v>
      </c>
    </row>
    <row r="81" spans="2:6" x14ac:dyDescent="0.35">
      <c r="B81" s="46" t="s">
        <v>58</v>
      </c>
      <c r="C81" s="46"/>
      <c r="D81" s="49">
        <f t="shared" ref="D81" si="7">D79+D80</f>
        <v>6291</v>
      </c>
      <c r="E81" s="49">
        <f t="shared" ref="E81" si="8">E79+E80</f>
        <v>15718</v>
      </c>
      <c r="F81" s="49">
        <f>F79+F80</f>
        <v>-15879</v>
      </c>
    </row>
    <row r="82" spans="2:6" x14ac:dyDescent="0.35">
      <c r="D82" s="44"/>
      <c r="E82" s="44"/>
      <c r="F82" s="44"/>
    </row>
    <row r="83" spans="2:6" x14ac:dyDescent="0.35">
      <c r="B83" s="52" t="s">
        <v>59</v>
      </c>
      <c r="C83" s="53"/>
      <c r="D83" s="54">
        <f t="shared" ref="D83:F83" si="9">D71+D76+D81</f>
        <v>-23177</v>
      </c>
      <c r="E83" s="54">
        <f t="shared" si="9"/>
        <v>-29112</v>
      </c>
      <c r="F83" s="55">
        <f>F71+F76+F81</f>
        <v>-13524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IS</vt:lpstr>
      <vt:lpstr>BS</vt:lpstr>
      <vt:lpstr>CFS</vt:lpstr>
      <vt:lpstr>FCFE Models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dc:creator>
  <cp:lastModifiedBy>F S</cp:lastModifiedBy>
  <dcterms:created xsi:type="dcterms:W3CDTF">2024-03-02T00:40:49Z</dcterms:created>
  <dcterms:modified xsi:type="dcterms:W3CDTF">2024-03-05T03:54:52Z</dcterms:modified>
</cp:coreProperties>
</file>