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45273D9-BBA4-48C3-A4C7-AB4DFDAC244C}" xr6:coauthVersionLast="47" xr6:coauthVersionMax="47" xr10:uidLastSave="{00000000-0000-0000-0000-000000000000}"/>
  <bookViews>
    <workbookView xWindow="-110" yWindow="-110" windowWidth="19420" windowHeight="10300" xr2:uid="{F90C243A-3191-4B12-B9C5-BA4D66B15BB6}"/>
  </bookViews>
  <sheets>
    <sheet name="Integrated Financial Statements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2" l="1"/>
  <c r="M28" i="2"/>
  <c r="N28" i="2"/>
  <c r="O28" i="2"/>
  <c r="P28" i="2"/>
  <c r="K28" i="2"/>
  <c r="S20" i="2"/>
  <c r="W17" i="2" l="1"/>
  <c r="V17" i="2"/>
  <c r="U17" i="2"/>
  <c r="T17" i="2"/>
  <c r="S17" i="2"/>
  <c r="W16" i="2"/>
  <c r="W18" i="2" s="1"/>
  <c r="V16" i="2"/>
  <c r="V18" i="2" s="1"/>
  <c r="U16" i="2"/>
  <c r="U18" i="2" s="1"/>
  <c r="T16" i="2"/>
  <c r="T18" i="2" s="1"/>
  <c r="S16" i="2"/>
  <c r="S18" i="2" s="1"/>
  <c r="S13" i="2"/>
  <c r="S14" i="2" s="1"/>
  <c r="T4" i="2"/>
  <c r="U4" i="2" s="1"/>
  <c r="V4" i="2" s="1"/>
  <c r="W4" i="2" s="1"/>
  <c r="L40" i="2"/>
  <c r="M40" i="2" s="1"/>
  <c r="N40" i="2" s="1"/>
  <c r="L36" i="2"/>
  <c r="L58" i="2" s="1"/>
  <c r="D23" i="2" s="1"/>
  <c r="K52" i="2"/>
  <c r="K51" i="2"/>
  <c r="L51" i="2" s="1"/>
  <c r="M51" i="2" s="1"/>
  <c r="N51" i="2" s="1"/>
  <c r="O51" i="2" s="1"/>
  <c r="P51" i="2" s="1"/>
  <c r="K50" i="2"/>
  <c r="L50" i="2" s="1"/>
  <c r="J51" i="2"/>
  <c r="J52" i="2"/>
  <c r="J50" i="2"/>
  <c r="K42" i="2"/>
  <c r="K37" i="2"/>
  <c r="K34" i="2"/>
  <c r="K24" i="2"/>
  <c r="L20" i="2"/>
  <c r="M20" i="2" s="1"/>
  <c r="N20" i="2" s="1"/>
  <c r="O20" i="2" s="1"/>
  <c r="P20" i="2" s="1"/>
  <c r="P15" i="2"/>
  <c r="O15" i="2"/>
  <c r="N15" i="2"/>
  <c r="M15" i="2"/>
  <c r="P14" i="2"/>
  <c r="O14" i="2"/>
  <c r="N14" i="2"/>
  <c r="M14" i="2"/>
  <c r="P13" i="2"/>
  <c r="O13" i="2"/>
  <c r="N13" i="2"/>
  <c r="M13" i="2"/>
  <c r="L13" i="2"/>
  <c r="L15" i="2"/>
  <c r="L14" i="2"/>
  <c r="P9" i="2"/>
  <c r="W13" i="2" s="1"/>
  <c r="W14" i="2" s="1"/>
  <c r="O9" i="2"/>
  <c r="V13" i="2" s="1"/>
  <c r="V14" i="2" s="1"/>
  <c r="N9" i="2"/>
  <c r="U13" i="2" s="1"/>
  <c r="U14" i="2" s="1"/>
  <c r="M9" i="2"/>
  <c r="T13" i="2" s="1"/>
  <c r="T14" i="2" s="1"/>
  <c r="L9" i="2"/>
  <c r="L26" i="2" s="1"/>
  <c r="M4" i="2"/>
  <c r="N4" i="2" s="1"/>
  <c r="O4" i="2" s="1"/>
  <c r="P4" i="2" s="1"/>
  <c r="H12" i="2"/>
  <c r="E12" i="2"/>
  <c r="H11" i="2"/>
  <c r="G11" i="2"/>
  <c r="F11" i="2"/>
  <c r="E11" i="2"/>
  <c r="D12" i="2"/>
  <c r="F10" i="2"/>
  <c r="H7" i="2"/>
  <c r="H8" i="2" s="1"/>
  <c r="P48" i="2" s="1"/>
  <c r="H6" i="2"/>
  <c r="H10" i="2" s="1"/>
  <c r="G6" i="2"/>
  <c r="G10" i="2" s="1"/>
  <c r="F6" i="2"/>
  <c r="F18" i="2" s="1"/>
  <c r="E6" i="2"/>
  <c r="E18" i="2" s="1"/>
  <c r="D6" i="2"/>
  <c r="D11" i="2" s="1"/>
  <c r="C43" i="2"/>
  <c r="C42" i="2"/>
  <c r="C41" i="2"/>
  <c r="C33" i="2"/>
  <c r="C38" i="2"/>
  <c r="C37" i="2"/>
  <c r="C36" i="2"/>
  <c r="E4" i="2"/>
  <c r="F4" i="2" s="1"/>
  <c r="G4" i="2" s="1"/>
  <c r="H4" i="2" s="1"/>
  <c r="K29" i="2" l="1"/>
  <c r="L16" i="2"/>
  <c r="S7" i="2" s="1"/>
  <c r="F12" i="2"/>
  <c r="F13" i="2" s="1"/>
  <c r="N49" i="2" s="1"/>
  <c r="N32" i="2" s="1"/>
  <c r="N16" i="2"/>
  <c r="P16" i="2"/>
  <c r="H16" i="2"/>
  <c r="M16" i="2"/>
  <c r="G18" i="2"/>
  <c r="G16" i="2"/>
  <c r="H18" i="2"/>
  <c r="O16" i="2"/>
  <c r="K38" i="2"/>
  <c r="K43" i="2" s="1"/>
  <c r="L37" i="2"/>
  <c r="D21" i="2"/>
  <c r="M50" i="2"/>
  <c r="M26" i="2"/>
  <c r="M36" i="2"/>
  <c r="G12" i="2"/>
  <c r="G13" i="2"/>
  <c r="O49" i="2" s="1"/>
  <c r="O32" i="2" s="1"/>
  <c r="D16" i="2"/>
  <c r="H13" i="2"/>
  <c r="P49" i="2" s="1"/>
  <c r="P32" i="2" s="1"/>
  <c r="W9" i="2" s="1"/>
  <c r="D7" i="2"/>
  <c r="D8" i="2" s="1"/>
  <c r="L48" i="2" s="1"/>
  <c r="D17" i="2"/>
  <c r="E7" i="2"/>
  <c r="E8" i="2" s="1"/>
  <c r="M48" i="2" s="1"/>
  <c r="D18" i="2"/>
  <c r="F7" i="2"/>
  <c r="F8" i="2" s="1"/>
  <c r="E16" i="2"/>
  <c r="G7" i="2"/>
  <c r="G8" i="2" s="1"/>
  <c r="O48" i="2" s="1"/>
  <c r="F16" i="2"/>
  <c r="O40" i="2"/>
  <c r="D10" i="2"/>
  <c r="D13" i="2" s="1"/>
  <c r="E17" i="2"/>
  <c r="E10" i="2"/>
  <c r="E13" i="2" s="1"/>
  <c r="F17" i="2"/>
  <c r="F19" i="2" s="1"/>
  <c r="G17" i="2"/>
  <c r="H17" i="2"/>
  <c r="K45" i="2" l="1"/>
  <c r="H19" i="2"/>
  <c r="E21" i="2"/>
  <c r="T7" i="2"/>
  <c r="H21" i="2"/>
  <c r="W7" i="2"/>
  <c r="F21" i="2"/>
  <c r="U7" i="2"/>
  <c r="V9" i="2"/>
  <c r="G21" i="2"/>
  <c r="V7" i="2"/>
  <c r="G19" i="2"/>
  <c r="G14" i="2"/>
  <c r="G20" i="2" s="1"/>
  <c r="G22" i="2" s="1"/>
  <c r="E19" i="2"/>
  <c r="L27" i="2"/>
  <c r="M27" i="2" s="1"/>
  <c r="N27" i="2" s="1"/>
  <c r="O27" i="2" s="1"/>
  <c r="P27" i="2" s="1"/>
  <c r="D19" i="2"/>
  <c r="N50" i="2"/>
  <c r="M23" i="2"/>
  <c r="N36" i="2"/>
  <c r="M58" i="2"/>
  <c r="E23" i="2" s="1"/>
  <c r="M37" i="2"/>
  <c r="L23" i="2"/>
  <c r="S8" i="2" s="1"/>
  <c r="N26" i="2"/>
  <c r="E14" i="2"/>
  <c r="M49" i="2"/>
  <c r="M32" i="2" s="1"/>
  <c r="D14" i="2"/>
  <c r="L49" i="2"/>
  <c r="L32" i="2" s="1"/>
  <c r="S9" i="2" s="1"/>
  <c r="F14" i="2"/>
  <c r="F20" i="2" s="1"/>
  <c r="F22" i="2" s="1"/>
  <c r="N48" i="2"/>
  <c r="H14" i="2"/>
  <c r="H20" i="2" s="1"/>
  <c r="H22" i="2" s="1"/>
  <c r="P40" i="2"/>
  <c r="E20" i="2" l="1"/>
  <c r="E22" i="2" s="1"/>
  <c r="T9" i="2"/>
  <c r="D20" i="2"/>
  <c r="D22" i="2" s="1"/>
  <c r="D24" i="2" s="1"/>
  <c r="D25" i="2" s="1"/>
  <c r="D26" i="2" s="1"/>
  <c r="T8" i="2"/>
  <c r="U9" i="2"/>
  <c r="E24" i="2"/>
  <c r="E25" i="2" s="1"/>
  <c r="E26" i="2" s="1"/>
  <c r="T5" i="2" s="1"/>
  <c r="O26" i="2"/>
  <c r="O50" i="2"/>
  <c r="N23" i="2"/>
  <c r="U8" i="2" s="1"/>
  <c r="N58" i="2"/>
  <c r="F23" i="2" s="1"/>
  <c r="F24" i="2" s="1"/>
  <c r="F25" i="2" s="1"/>
  <c r="F26" i="2" s="1"/>
  <c r="U5" i="2" s="1"/>
  <c r="O36" i="2"/>
  <c r="N37" i="2"/>
  <c r="L41" i="2" l="1"/>
  <c r="S5" i="2"/>
  <c r="P50" i="2"/>
  <c r="P23" i="2" s="1"/>
  <c r="W8" i="2" s="1"/>
  <c r="O23" i="2"/>
  <c r="V8" i="2" s="1"/>
  <c r="O58" i="2"/>
  <c r="G23" i="2" s="1"/>
  <c r="G24" i="2" s="1"/>
  <c r="G25" i="2" s="1"/>
  <c r="G26" i="2" s="1"/>
  <c r="V5" i="2" s="1"/>
  <c r="O37" i="2"/>
  <c r="P36" i="2"/>
  <c r="P26" i="2"/>
  <c r="M41" i="2" l="1"/>
  <c r="L42" i="2"/>
  <c r="P37" i="2"/>
  <c r="P58" i="2"/>
  <c r="H23" i="2" s="1"/>
  <c r="H24" i="2" s="1"/>
  <c r="H25" i="2" s="1"/>
  <c r="H26" i="2" s="1"/>
  <c r="W5" i="2" s="1"/>
  <c r="N41" i="2" l="1"/>
  <c r="M42" i="2"/>
  <c r="O41" i="2" l="1"/>
  <c r="N42" i="2"/>
  <c r="P41" i="2" l="1"/>
  <c r="P42" i="2" s="1"/>
  <c r="O42" i="2"/>
  <c r="S10" i="2" l="1"/>
  <c r="T10" i="2"/>
  <c r="U10" i="2"/>
  <c r="V10" i="2"/>
  <c r="W10" i="2"/>
  <c r="S11" i="2"/>
  <c r="T11" i="2"/>
  <c r="U11" i="2"/>
  <c r="V11" i="2"/>
  <c r="W11" i="2"/>
  <c r="S19" i="2"/>
  <c r="T19" i="2"/>
  <c r="U19" i="2"/>
  <c r="V19" i="2"/>
  <c r="W19" i="2"/>
  <c r="T20" i="2"/>
  <c r="U20" i="2"/>
  <c r="V20" i="2"/>
  <c r="W20" i="2"/>
  <c r="S21" i="2"/>
  <c r="T21" i="2"/>
  <c r="U21" i="2"/>
  <c r="V21" i="2"/>
  <c r="W21" i="2"/>
  <c r="L22" i="2"/>
  <c r="M22" i="2"/>
  <c r="N22" i="2"/>
  <c r="O22" i="2"/>
  <c r="P22" i="2"/>
  <c r="L24" i="2"/>
  <c r="M24" i="2"/>
  <c r="N24" i="2"/>
  <c r="O24" i="2"/>
  <c r="P24" i="2"/>
  <c r="L29" i="2"/>
  <c r="M29" i="2"/>
  <c r="N29" i="2"/>
  <c r="O29" i="2"/>
  <c r="P29" i="2"/>
  <c r="L33" i="2"/>
  <c r="M33" i="2"/>
  <c r="N33" i="2"/>
  <c r="O33" i="2"/>
  <c r="P33" i="2"/>
  <c r="L34" i="2"/>
  <c r="M34" i="2"/>
  <c r="N34" i="2"/>
  <c r="O34" i="2"/>
  <c r="P34" i="2"/>
  <c r="L38" i="2"/>
  <c r="M38" i="2"/>
  <c r="N38" i="2"/>
  <c r="O38" i="2"/>
  <c r="P38" i="2"/>
  <c r="L43" i="2"/>
  <c r="M43" i="2"/>
  <c r="N43" i="2"/>
  <c r="O43" i="2"/>
  <c r="P43" i="2"/>
  <c r="L45" i="2"/>
  <c r="M45" i="2"/>
  <c r="N45" i="2"/>
  <c r="O45" i="2"/>
  <c r="P45" i="2"/>
  <c r="L52" i="2"/>
  <c r="M52" i="2"/>
  <c r="N52" i="2"/>
  <c r="O52" i="2"/>
  <c r="P52" i="2"/>
</calcChain>
</file>

<file path=xl/sharedStrings.xml><?xml version="1.0" encoding="utf-8"?>
<sst xmlns="http://schemas.openxmlformats.org/spreadsheetml/2006/main" count="97" uniqueCount="80">
  <si>
    <t>Revenue</t>
  </si>
  <si>
    <t>Gross Profit</t>
  </si>
  <si>
    <t>Interest Expense</t>
  </si>
  <si>
    <t>Net Income</t>
  </si>
  <si>
    <t>Cash</t>
  </si>
  <si>
    <t>Accounts Receivable</t>
  </si>
  <si>
    <t>Total Current Assets</t>
  </si>
  <si>
    <t>Accounts Payable</t>
  </si>
  <si>
    <t>Total Current Liabilities</t>
  </si>
  <si>
    <t>Common Stock</t>
  </si>
  <si>
    <t>Retained Earnings</t>
  </si>
  <si>
    <t>Depreciation</t>
  </si>
  <si>
    <t>Net Cash Flow</t>
  </si>
  <si>
    <t>Debt</t>
  </si>
  <si>
    <t>Income Statement</t>
  </si>
  <si>
    <t>$ in actual figures</t>
  </si>
  <si>
    <t>Gross Revenue</t>
  </si>
  <si>
    <t>Discounts</t>
  </si>
  <si>
    <t>Net Revenue</t>
  </si>
  <si>
    <t>Cost of Goods Sold (COGS)</t>
  </si>
  <si>
    <t>Raw Materials</t>
  </si>
  <si>
    <t>Fulfillment</t>
  </si>
  <si>
    <t>Transaction Fees</t>
  </si>
  <si>
    <t>Total COGS</t>
  </si>
  <si>
    <t>Operating Expenses</t>
  </si>
  <si>
    <t>Labor</t>
  </si>
  <si>
    <t>Marketing</t>
  </si>
  <si>
    <t>SGA &amp; Other</t>
  </si>
  <si>
    <t>Total OpEx</t>
  </si>
  <si>
    <t>EBITDA</t>
  </si>
  <si>
    <t>Depreciation &amp; Amortization</t>
  </si>
  <si>
    <t>EBIT</t>
  </si>
  <si>
    <t>EBT</t>
  </si>
  <si>
    <t>Taxes</t>
  </si>
  <si>
    <t>Assumptions:</t>
  </si>
  <si>
    <t>Cups Sold</t>
  </si>
  <si>
    <t>Average Price per Cup</t>
  </si>
  <si>
    <t>Corporate Tax Rate</t>
  </si>
  <si>
    <t>Fixed Assets</t>
  </si>
  <si>
    <t>CapEx</t>
  </si>
  <si>
    <t>Lemon Crusher</t>
  </si>
  <si>
    <t>Ice Machine</t>
  </si>
  <si>
    <t>Refrigerator</t>
  </si>
  <si>
    <t>Total CapEx</t>
  </si>
  <si>
    <t>Existing Equipment</t>
  </si>
  <si>
    <t>Total D&amp;A</t>
  </si>
  <si>
    <t>Asset Life (Years)</t>
  </si>
  <si>
    <t>Balance Sheet</t>
  </si>
  <si>
    <t>Current Assets</t>
  </si>
  <si>
    <t>Non Current Assets</t>
  </si>
  <si>
    <t>Accumulated Depreciation</t>
  </si>
  <si>
    <t>Total Non Current Assets</t>
  </si>
  <si>
    <t>Total Assets</t>
  </si>
  <si>
    <t>Current Liabilities</t>
  </si>
  <si>
    <t>Deferred Revenue</t>
  </si>
  <si>
    <t>Non Current Liabilities</t>
  </si>
  <si>
    <t>Total Non Current Liabilities</t>
  </si>
  <si>
    <t>Total Liabilities</t>
  </si>
  <si>
    <t>Equity</t>
  </si>
  <si>
    <t>Total Equity</t>
  </si>
  <si>
    <t>Total Liabilities &amp; Equity</t>
  </si>
  <si>
    <t>COGS</t>
  </si>
  <si>
    <t>Net Borrowing</t>
  </si>
  <si>
    <t>Debt Repayment</t>
  </si>
  <si>
    <t>Interest Rate</t>
  </si>
  <si>
    <t>Interest Payment</t>
  </si>
  <si>
    <t>Balance Check</t>
  </si>
  <si>
    <t>Cash Flow Statement</t>
  </si>
  <si>
    <t>Operating Activities</t>
  </si>
  <si>
    <t>Change in Accounts Receivable</t>
  </si>
  <si>
    <t>Change in Accounts Payable</t>
  </si>
  <si>
    <t>Change in Deferred Revenue</t>
  </si>
  <si>
    <t>Operating Cash Flow</t>
  </si>
  <si>
    <t>Investing Activities</t>
  </si>
  <si>
    <t>Investing Cash Flow</t>
  </si>
  <si>
    <t>Financing Activities</t>
  </si>
  <si>
    <t>Net Borrowings</t>
  </si>
  <si>
    <t>Financing Cash Flow</t>
  </si>
  <si>
    <t>Beginning Cash Balance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</si>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</sst>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yyyy\E"/>
    <numFmt numFmtId="165" formatCode="_(&quot;$&quot;* #,##0_);_(&quot;$&quot;* \(#,##0\);_(&quot;$&quot;* &quot;-&quot;??_);_(@_)"/>
    <numFmt numFmtId="166" formatCode="mmm\-yy\A"/>
    <numFmt numFmtId="167" formatCode="mmm\-yy\E"/>
    <numFmt numFmtId="168" formatCode="0_);\(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Karla"/>
      <family val="2"/>
    </font>
    <font>
      <b/>
      <sz val="10"/>
      <color theme="1"/>
      <name val="Karla"/>
      <family val="2"/>
    </font>
    <font>
      <b/>
      <sz val="10"/>
      <color theme="0"/>
      <name val="Karla"/>
      <family val="2"/>
    </font>
    <font>
      <sz val="11"/>
      <color theme="1"/>
      <name val="Calibri"/>
      <family val="2"/>
      <scheme val="minor"/>
    </font>
    <font>
      <sz val="10"/>
      <name val="Karla"/>
      <family val="2"/>
    </font>
    <font>
      <sz val="10"/>
      <color theme="4"/>
      <name val="Karla"/>
      <family val="2"/>
    </font>
    <font>
      <sz val="10"/>
      <color theme="0"/>
      <name val="Karla"/>
      <family val="2"/>
    </font>
    <font>
      <sz val="10"/>
      <color rgb="FF0070C0"/>
      <name val="Karla"/>
      <family val="2"/>
    </font>
    <font>
      <b/>
      <sz val="12"/>
      <color theme="0"/>
      <name val="Karl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1" fillId="0" borderId="0" xfId="1" applyNumberFormat="1" applyFont="1"/>
    <xf numFmtId="0" fontId="1" fillId="6" borderId="0" xfId="0" applyFont="1" applyFill="1" applyAlignment="1">
      <alignment horizontal="center"/>
    </xf>
    <xf numFmtId="0" fontId="7" fillId="3" borderId="0" xfId="0" applyFont="1" applyFill="1"/>
    <xf numFmtId="164" fontId="3" fillId="3" borderId="0" xfId="0" applyNumberFormat="1" applyFont="1" applyFill="1"/>
    <xf numFmtId="0" fontId="7" fillId="2" borderId="0" xfId="0" applyFont="1" applyFill="1"/>
    <xf numFmtId="164" fontId="3" fillId="2" borderId="0" xfId="0" applyNumberFormat="1" applyFont="1" applyFill="1"/>
    <xf numFmtId="0" fontId="7" fillId="5" borderId="0" xfId="0" applyFont="1" applyFill="1"/>
    <xf numFmtId="166" fontId="3" fillId="5" borderId="0" xfId="0" applyNumberFormat="1" applyFont="1" applyFill="1"/>
    <xf numFmtId="167" fontId="3" fillId="5" borderId="0" xfId="0" applyNumberFormat="1" applyFont="1" applyFill="1"/>
    <xf numFmtId="0" fontId="1" fillId="0" borderId="1" xfId="0" applyFont="1" applyBorder="1"/>
    <xf numFmtId="0" fontId="1" fillId="0" borderId="0" xfId="0" applyFont="1" applyFill="1" applyAlignment="1">
      <alignment horizontal="left" indent="1"/>
    </xf>
    <xf numFmtId="9" fontId="6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7" fillId="4" borderId="0" xfId="0" applyFont="1" applyFill="1"/>
    <xf numFmtId="164" fontId="3" fillId="4" borderId="0" xfId="0" applyNumberFormat="1" applyFont="1" applyFill="1"/>
    <xf numFmtId="168" fontId="1" fillId="0" borderId="0" xfId="0" applyNumberFormat="1" applyFont="1"/>
    <xf numFmtId="37" fontId="8" fillId="0" borderId="0" xfId="1" applyNumberFormat="1" applyFont="1"/>
    <xf numFmtId="37" fontId="1" fillId="0" borderId="0" xfId="0" applyNumberFormat="1" applyFont="1"/>
    <xf numFmtId="37" fontId="2" fillId="0" borderId="2" xfId="0" applyNumberFormat="1" applyFont="1" applyBorder="1"/>
    <xf numFmtId="37" fontId="2" fillId="0" borderId="0" xfId="0" applyNumberFormat="1" applyFont="1"/>
    <xf numFmtId="37" fontId="2" fillId="0" borderId="1" xfId="0" applyNumberFormat="1" applyFont="1" applyBorder="1"/>
    <xf numFmtId="37" fontId="2" fillId="0" borderId="3" xfId="0" applyNumberFormat="1" applyFont="1" applyBorder="1"/>
    <xf numFmtId="37" fontId="1" fillId="0" borderId="1" xfId="0" applyNumberFormat="1" applyFont="1" applyBorder="1"/>
    <xf numFmtId="37" fontId="1" fillId="0" borderId="0" xfId="1" applyNumberFormat="1" applyFont="1"/>
    <xf numFmtId="37" fontId="2" fillId="0" borderId="2" xfId="1" applyNumberFormat="1" applyFont="1" applyBorder="1"/>
    <xf numFmtId="37" fontId="2" fillId="0" borderId="3" xfId="1" applyNumberFormat="1" applyFont="1" applyBorder="1"/>
    <xf numFmtId="37" fontId="5" fillId="0" borderId="0" xfId="0" applyNumberFormat="1" applyFont="1"/>
    <xf numFmtId="0" fontId="2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1" fillId="6" borderId="7" xfId="0" applyFont="1" applyFill="1" applyBorder="1" applyAlignment="1">
      <alignment horizontal="left" indent="1"/>
    </xf>
    <xf numFmtId="0" fontId="8" fillId="6" borderId="0" xfId="0" applyFont="1" applyFill="1" applyBorder="1"/>
    <xf numFmtId="0" fontId="8" fillId="6" borderId="8" xfId="0" applyFont="1" applyFill="1" applyBorder="1"/>
    <xf numFmtId="9" fontId="8" fillId="6" borderId="0" xfId="2" applyFont="1" applyFill="1" applyBorder="1"/>
    <xf numFmtId="9" fontId="8" fillId="6" borderId="8" xfId="2" applyFont="1" applyFill="1" applyBorder="1"/>
    <xf numFmtId="9" fontId="8" fillId="6" borderId="0" xfId="0" applyNumberFormat="1" applyFont="1" applyFill="1" applyBorder="1"/>
    <xf numFmtId="9" fontId="8" fillId="6" borderId="8" xfId="0" applyNumberFormat="1" applyFont="1" applyFill="1" applyBorder="1"/>
    <xf numFmtId="0" fontId="1" fillId="6" borderId="9" xfId="0" applyFont="1" applyFill="1" applyBorder="1"/>
    <xf numFmtId="9" fontId="8" fillId="6" borderId="10" xfId="0" applyNumberFormat="1" applyFont="1" applyFill="1" applyBorder="1"/>
    <xf numFmtId="9" fontId="8" fillId="6" borderId="11" xfId="0" applyNumberFormat="1" applyFont="1" applyFill="1" applyBorder="1"/>
    <xf numFmtId="165" fontId="8" fillId="6" borderId="0" xfId="1" applyNumberFormat="1" applyFont="1" applyFill="1" applyBorder="1"/>
    <xf numFmtId="165" fontId="5" fillId="6" borderId="0" xfId="0" applyNumberFormat="1" applyFont="1" applyFill="1" applyBorder="1"/>
    <xf numFmtId="9" fontId="5" fillId="6" borderId="0" xfId="2" applyFont="1" applyFill="1" applyBorder="1"/>
    <xf numFmtId="0" fontId="6" fillId="6" borderId="0" xfId="0" applyFont="1" applyFill="1" applyBorder="1"/>
    <xf numFmtId="9" fontId="6" fillId="6" borderId="0" xfId="0" applyNumberFormat="1" applyFont="1" applyFill="1" applyBorder="1"/>
    <xf numFmtId="0" fontId="2" fillId="6" borderId="12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6" borderId="15" xfId="0" applyFont="1" applyFill="1" applyBorder="1" applyAlignment="1">
      <alignment horizontal="left"/>
    </xf>
    <xf numFmtId="165" fontId="5" fillId="6" borderId="16" xfId="0" applyNumberFormat="1" applyFont="1" applyFill="1" applyBorder="1"/>
    <xf numFmtId="0" fontId="1" fillId="6" borderId="15" xfId="0" applyFont="1" applyFill="1" applyBorder="1" applyAlignment="1">
      <alignment horizontal="left" indent="1"/>
    </xf>
    <xf numFmtId="9" fontId="5" fillId="6" borderId="16" xfId="2" applyFont="1" applyFill="1" applyBorder="1"/>
    <xf numFmtId="0" fontId="1" fillId="6" borderId="16" xfId="0" applyFont="1" applyFill="1" applyBorder="1"/>
    <xf numFmtId="165" fontId="8" fillId="6" borderId="16" xfId="1" applyNumberFormat="1" applyFont="1" applyFill="1" applyBorder="1"/>
    <xf numFmtId="9" fontId="8" fillId="6" borderId="16" xfId="2" applyFont="1" applyFill="1" applyBorder="1"/>
    <xf numFmtId="0" fontId="1" fillId="6" borderId="17" xfId="0" applyFont="1" applyFill="1" applyBorder="1" applyAlignment="1">
      <alignment horizontal="left"/>
    </xf>
    <xf numFmtId="0" fontId="6" fillId="6" borderId="18" xfId="0" applyFont="1" applyFill="1" applyBorder="1"/>
    <xf numFmtId="165" fontId="5" fillId="6" borderId="18" xfId="0" applyNumberFormat="1" applyFont="1" applyFill="1" applyBorder="1"/>
    <xf numFmtId="165" fontId="5" fillId="6" borderId="19" xfId="0" applyNumberFormat="1" applyFont="1" applyFill="1" applyBorder="1"/>
    <xf numFmtId="0" fontId="9" fillId="3" borderId="0" xfId="0" applyFont="1" applyFill="1"/>
    <xf numFmtId="0" fontId="9" fillId="2" borderId="0" xfId="0" applyFont="1" applyFill="1"/>
    <xf numFmtId="0" fontId="9" fillId="5" borderId="0" xfId="0" applyFont="1" applyFill="1"/>
    <xf numFmtId="0" fontId="9" fillId="4" borderId="0" xfId="0" applyFont="1" applyFill="1"/>
    <xf numFmtId="44" fontId="8" fillId="6" borderId="0" xfId="1" applyNumberFormat="1" applyFont="1" applyFill="1" applyBorder="1"/>
    <xf numFmtId="44" fontId="8" fillId="6" borderId="8" xfId="1" applyNumberFormat="1" applyFont="1" applyFill="1" applyBorder="1"/>
    <xf numFmtId="0" fontId="1" fillId="0" borderId="0" xfId="0" applyFont="1" applyBorder="1"/>
    <xf numFmtId="0" fontId="1" fillId="7" borderId="0" xfId="0" applyFont="1" applyFill="1"/>
    <xf numFmtId="0" fontId="2" fillId="0" borderId="20" xfId="0" applyFont="1" applyBorder="1"/>
    <xf numFmtId="37" fontId="2" fillId="0" borderId="20" xfId="0" applyNumberFormat="1" applyFont="1" applyBorder="1"/>
    <xf numFmtId="37" fontId="1" fillId="0" borderId="0" xfId="0" applyNumberFormat="1" applyFont="1" applyBorder="1"/>
    <xf numFmtId="0" fontId="7" fillId="2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2D94-DAEB-4D31-8067-128562DE0E0E}">
  <dimension ref="B2:W63"/>
  <sheetViews>
    <sheetView showGridLines="0" tabSelected="1" topLeftCell="M1" zoomScale="94" zoomScaleNormal="100" workbookViewId="0">
      <selection activeCell="R3" sqref="R3"/>
    </sheetView>
  </sheetViews>
  <sheetFormatPr defaultColWidth="9.1796875" defaultRowHeight="14" x14ac:dyDescent="0.35"/>
  <cols>
    <col min="1" max="1" width="9.1796875" style="1"/>
    <col min="2" max="2" width="9.1796875" style="76"/>
    <col min="3" max="3" width="36.7265625" style="1" customWidth="1"/>
    <col min="4" max="8" width="12.7265625" style="1" customWidth="1"/>
    <col min="9" max="9" width="9.1796875" style="76"/>
    <col min="10" max="10" width="36.7265625" style="1" customWidth="1"/>
    <col min="11" max="16" width="12.7265625" style="1" customWidth="1"/>
    <col min="17" max="17" width="9.1796875" style="1"/>
    <col min="18" max="18" width="36.7265625" style="1" customWidth="1"/>
    <col min="19" max="23" width="12.7265625" style="1" customWidth="1"/>
    <col min="24" max="16384" width="9.1796875" style="1"/>
  </cols>
  <sheetData>
    <row r="2" spans="3:23" s="76" customFormat="1" x14ac:dyDescent="0.35"/>
    <row r="3" spans="3:23" ht="15" customHeight="1" x14ac:dyDescent="0.45">
      <c r="C3" s="69" t="s">
        <v>14</v>
      </c>
      <c r="D3" s="8"/>
      <c r="E3" s="8"/>
      <c r="F3" s="8"/>
      <c r="G3" s="8"/>
      <c r="H3" s="8"/>
      <c r="J3" s="70" t="s">
        <v>38</v>
      </c>
      <c r="K3" s="80" t="s">
        <v>46</v>
      </c>
      <c r="L3" s="10"/>
      <c r="M3" s="10"/>
      <c r="N3" s="10"/>
      <c r="O3" s="10"/>
      <c r="P3" s="10"/>
      <c r="R3" s="72" t="s">
        <v>67</v>
      </c>
      <c r="S3" s="20"/>
      <c r="T3" s="20"/>
      <c r="U3" s="20"/>
      <c r="V3" s="20"/>
      <c r="W3" s="20"/>
    </row>
    <row r="4" spans="3:23" x14ac:dyDescent="0.35">
      <c r="C4" s="8" t="s">
        <v>15</v>
      </c>
      <c r="D4" s="9">
        <v>44561</v>
      </c>
      <c r="E4" s="9">
        <f>EDATE(D4,12)</f>
        <v>44926</v>
      </c>
      <c r="F4" s="9">
        <f t="shared" ref="F4:H4" si="0">EDATE(E4,12)</f>
        <v>45291</v>
      </c>
      <c r="G4" s="9">
        <f t="shared" si="0"/>
        <v>45657</v>
      </c>
      <c r="H4" s="9">
        <f t="shared" si="0"/>
        <v>46022</v>
      </c>
      <c r="J4" s="10" t="s">
        <v>15</v>
      </c>
      <c r="K4" s="80"/>
      <c r="L4" s="11">
        <v>44561</v>
      </c>
      <c r="M4" s="11">
        <f>EDATE(L4,12)</f>
        <v>44926</v>
      </c>
      <c r="N4" s="11">
        <f t="shared" ref="N4:P4" si="1">EDATE(M4,12)</f>
        <v>45291</v>
      </c>
      <c r="O4" s="11">
        <f t="shared" si="1"/>
        <v>45657</v>
      </c>
      <c r="P4" s="11">
        <f t="shared" si="1"/>
        <v>46022</v>
      </c>
      <c r="R4" s="20" t="s">
        <v>15</v>
      </c>
      <c r="S4" s="21">
        <v>44561</v>
      </c>
      <c r="T4" s="21">
        <f>EDATE(S4,12)</f>
        <v>44926</v>
      </c>
      <c r="U4" s="21">
        <f t="shared" ref="U4:W4" si="2">EDATE(T4,12)</f>
        <v>45291</v>
      </c>
      <c r="V4" s="21">
        <f t="shared" si="2"/>
        <v>45657</v>
      </c>
      <c r="W4" s="21">
        <f t="shared" si="2"/>
        <v>46022</v>
      </c>
    </row>
    <row r="5" spans="3:23" x14ac:dyDescent="0.35">
      <c r="C5" s="1" t="s">
        <v>0</v>
      </c>
      <c r="J5" s="2" t="s">
        <v>39</v>
      </c>
      <c r="L5" s="22"/>
      <c r="M5" s="22"/>
      <c r="N5" s="22"/>
      <c r="O5" s="22"/>
      <c r="P5" s="22"/>
      <c r="R5" s="1" t="s">
        <v>3</v>
      </c>
      <c r="S5" s="24">
        <f>D26</f>
        <v>-2246.1047619047622</v>
      </c>
      <c r="T5" s="24">
        <f t="shared" ref="T5:W5" si="3">E26</f>
        <v>-1457.3047619047622</v>
      </c>
      <c r="U5" s="24">
        <f t="shared" si="3"/>
        <v>-950.70476190476222</v>
      </c>
      <c r="V5" s="24">
        <f t="shared" si="3"/>
        <v>-138.1047619047622</v>
      </c>
      <c r="W5" s="24">
        <f t="shared" si="3"/>
        <v>2374.4952380952382</v>
      </c>
    </row>
    <row r="6" spans="3:23" x14ac:dyDescent="0.35">
      <c r="C6" s="2" t="s">
        <v>16</v>
      </c>
      <c r="D6" s="30">
        <f>D31*D32</f>
        <v>15000</v>
      </c>
      <c r="E6" s="30">
        <f t="shared" ref="E6:H6" si="4">E31*E32</f>
        <v>20000</v>
      </c>
      <c r="F6" s="30">
        <f t="shared" si="4"/>
        <v>25000</v>
      </c>
      <c r="G6" s="30">
        <f t="shared" si="4"/>
        <v>30000</v>
      </c>
      <c r="H6" s="30">
        <f t="shared" si="4"/>
        <v>35000</v>
      </c>
      <c r="J6" s="2" t="s">
        <v>40</v>
      </c>
      <c r="K6" s="7">
        <v>2</v>
      </c>
      <c r="L6" s="23">
        <v>3000</v>
      </c>
      <c r="M6" s="24"/>
      <c r="N6" s="23">
        <v>3000</v>
      </c>
      <c r="O6" s="24"/>
      <c r="P6" s="23">
        <v>3000</v>
      </c>
      <c r="R6" s="1" t="s">
        <v>68</v>
      </c>
      <c r="S6" s="24"/>
      <c r="T6" s="24"/>
      <c r="U6" s="24"/>
      <c r="V6" s="24"/>
      <c r="W6" s="24"/>
    </row>
    <row r="7" spans="3:23" x14ac:dyDescent="0.35">
      <c r="C7" s="2" t="s">
        <v>17</v>
      </c>
      <c r="D7" s="30">
        <f>D6*-D33</f>
        <v>-1500</v>
      </c>
      <c r="E7" s="30">
        <f t="shared" ref="E7:H7" si="5">E6*-E33</f>
        <v>-2000</v>
      </c>
      <c r="F7" s="30">
        <f t="shared" si="5"/>
        <v>-2500</v>
      </c>
      <c r="G7" s="30">
        <f t="shared" si="5"/>
        <v>-3000</v>
      </c>
      <c r="H7" s="30">
        <f t="shared" si="5"/>
        <v>-3500</v>
      </c>
      <c r="J7" s="2" t="s">
        <v>41</v>
      </c>
      <c r="K7" s="7">
        <v>6</v>
      </c>
      <c r="L7" s="23">
        <v>2000</v>
      </c>
      <c r="M7" s="24"/>
      <c r="N7" s="24"/>
      <c r="O7" s="24"/>
      <c r="P7" s="24"/>
      <c r="R7" s="2" t="s">
        <v>11</v>
      </c>
      <c r="S7" s="24">
        <f>L16</f>
        <v>4690.4761904761908</v>
      </c>
      <c r="T7" s="24">
        <f t="shared" ref="T7:W7" si="6">M16</f>
        <v>4690.4761904761908</v>
      </c>
      <c r="U7" s="24">
        <f t="shared" si="6"/>
        <v>4690.4761904761908</v>
      </c>
      <c r="V7" s="24">
        <f t="shared" si="6"/>
        <v>4690.4761904761908</v>
      </c>
      <c r="W7" s="24">
        <f t="shared" si="6"/>
        <v>2690.4761904761904</v>
      </c>
    </row>
    <row r="8" spans="3:23" x14ac:dyDescent="0.35">
      <c r="C8" s="4" t="s">
        <v>18</v>
      </c>
      <c r="D8" s="31">
        <f>SUM(D6:D7)</f>
        <v>13500</v>
      </c>
      <c r="E8" s="31">
        <f t="shared" ref="E8:H8" si="7">SUM(E6:E7)</f>
        <v>18000</v>
      </c>
      <c r="F8" s="31">
        <f t="shared" si="7"/>
        <v>22500</v>
      </c>
      <c r="G8" s="31">
        <f t="shared" si="7"/>
        <v>27000</v>
      </c>
      <c r="H8" s="31">
        <f t="shared" si="7"/>
        <v>31500</v>
      </c>
      <c r="J8" s="2" t="s">
        <v>42</v>
      </c>
      <c r="K8" s="7">
        <v>7</v>
      </c>
      <c r="L8" s="23">
        <v>6000</v>
      </c>
      <c r="M8" s="24"/>
      <c r="N8" s="24"/>
      <c r="O8" s="24"/>
      <c r="P8" s="24"/>
      <c r="R8" s="2" t="s">
        <v>69</v>
      </c>
      <c r="S8" s="24">
        <f>-(L23-K23)</f>
        <v>-175</v>
      </c>
      <c r="T8" s="24">
        <f t="shared" ref="T8:W8" si="8">-(M23-L23)</f>
        <v>-225</v>
      </c>
      <c r="U8" s="24">
        <f t="shared" si="8"/>
        <v>-225</v>
      </c>
      <c r="V8" s="24">
        <f t="shared" si="8"/>
        <v>-225</v>
      </c>
      <c r="W8" s="24">
        <f t="shared" si="8"/>
        <v>-225</v>
      </c>
    </row>
    <row r="9" spans="3:23" ht="14.5" thickBot="1" x14ac:dyDescent="0.4">
      <c r="C9" s="1" t="s">
        <v>19</v>
      </c>
      <c r="D9" s="30"/>
      <c r="E9" s="30"/>
      <c r="F9" s="30"/>
      <c r="G9" s="30"/>
      <c r="H9" s="30"/>
      <c r="J9" s="5" t="s">
        <v>43</v>
      </c>
      <c r="K9" s="5"/>
      <c r="L9" s="32">
        <f>SUM(L6:L8)</f>
        <v>11000</v>
      </c>
      <c r="M9" s="32">
        <f t="shared" ref="M9:P9" si="9">SUM(M6:M8)</f>
        <v>0</v>
      </c>
      <c r="N9" s="32">
        <f t="shared" si="9"/>
        <v>3000</v>
      </c>
      <c r="O9" s="32">
        <f t="shared" si="9"/>
        <v>0</v>
      </c>
      <c r="P9" s="32">
        <f t="shared" si="9"/>
        <v>3000</v>
      </c>
      <c r="R9" s="2" t="s">
        <v>70</v>
      </c>
      <c r="S9" s="24">
        <f t="shared" ref="S9:W10" si="10">L32-K32</f>
        <v>49.5</v>
      </c>
      <c r="T9" s="24">
        <f t="shared" si="10"/>
        <v>166.5</v>
      </c>
      <c r="U9" s="24">
        <f t="shared" si="10"/>
        <v>166.5</v>
      </c>
      <c r="V9" s="24">
        <f t="shared" si="10"/>
        <v>166.5</v>
      </c>
      <c r="W9" s="24">
        <f t="shared" si="10"/>
        <v>166.5</v>
      </c>
    </row>
    <row r="10" spans="3:23" x14ac:dyDescent="0.35">
      <c r="C10" s="2" t="s">
        <v>20</v>
      </c>
      <c r="D10" s="30">
        <f>-D$6*D36</f>
        <v>-3750</v>
      </c>
      <c r="E10" s="30">
        <f t="shared" ref="E10:H10" si="11">-E$6*E36</f>
        <v>-5000</v>
      </c>
      <c r="F10" s="30">
        <f t="shared" si="11"/>
        <v>-6250</v>
      </c>
      <c r="G10" s="30">
        <f t="shared" si="11"/>
        <v>-7500</v>
      </c>
      <c r="H10" s="30">
        <f t="shared" si="11"/>
        <v>-8750</v>
      </c>
      <c r="L10" s="24"/>
      <c r="M10" s="24"/>
      <c r="N10" s="24"/>
      <c r="O10" s="24"/>
      <c r="P10" s="24"/>
      <c r="R10" s="2" t="s">
        <v>71</v>
      </c>
      <c r="S10" s="24">
        <f t="shared" ca="1" si="10"/>
        <v>52.5</v>
      </c>
      <c r="T10" s="24">
        <f t="shared" ca="1" si="10"/>
        <v>67.5</v>
      </c>
      <c r="U10" s="24">
        <f t="shared" ca="1" si="10"/>
        <v>67.5</v>
      </c>
      <c r="V10" s="24">
        <f t="shared" ca="1" si="10"/>
        <v>67.5</v>
      </c>
      <c r="W10" s="24">
        <f t="shared" ca="1" si="10"/>
        <v>67.5</v>
      </c>
    </row>
    <row r="11" spans="3:23" x14ac:dyDescent="0.35">
      <c r="C11" s="2" t="s">
        <v>21</v>
      </c>
      <c r="D11" s="30">
        <f t="shared" ref="D11:H12" si="12">-D$6*D37</f>
        <v>-1500</v>
      </c>
      <c r="E11" s="30">
        <f t="shared" si="12"/>
        <v>-2000</v>
      </c>
      <c r="F11" s="30">
        <f t="shared" si="12"/>
        <v>-2500</v>
      </c>
      <c r="G11" s="30">
        <f t="shared" si="12"/>
        <v>-3000</v>
      </c>
      <c r="H11" s="30">
        <f t="shared" si="12"/>
        <v>-3500</v>
      </c>
      <c r="J11" s="1" t="s">
        <v>11</v>
      </c>
      <c r="L11" s="24"/>
      <c r="M11" s="24"/>
      <c r="N11" s="24"/>
      <c r="O11" s="24"/>
      <c r="P11" s="24"/>
      <c r="R11" s="4" t="s">
        <v>72</v>
      </c>
      <c r="S11" s="25">
        <f ca="1">SUM(S5:S10)</f>
        <v>2371.3714285714286</v>
      </c>
      <c r="T11" s="25">
        <f t="shared" ref="T11:W11" ca="1" si="13">SUM(T5:T10)</f>
        <v>3242.1714285714288</v>
      </c>
      <c r="U11" s="25">
        <f t="shared" ca="1" si="13"/>
        <v>3748.7714285714287</v>
      </c>
      <c r="V11" s="25">
        <f t="shared" ca="1" si="13"/>
        <v>4561.3714285714286</v>
      </c>
      <c r="W11" s="25">
        <f t="shared" ca="1" si="13"/>
        <v>5073.971428571429</v>
      </c>
    </row>
    <row r="12" spans="3:23" x14ac:dyDescent="0.35">
      <c r="C12" s="2" t="s">
        <v>22</v>
      </c>
      <c r="D12" s="30">
        <f t="shared" si="12"/>
        <v>-300</v>
      </c>
      <c r="E12" s="30">
        <f t="shared" si="12"/>
        <v>-400</v>
      </c>
      <c r="F12" s="30">
        <f t="shared" si="12"/>
        <v>-500</v>
      </c>
      <c r="G12" s="30">
        <f t="shared" si="12"/>
        <v>-600</v>
      </c>
      <c r="H12" s="30">
        <f t="shared" si="12"/>
        <v>-700</v>
      </c>
      <c r="J12" s="2" t="s">
        <v>44</v>
      </c>
      <c r="L12" s="23">
        <v>2000</v>
      </c>
      <c r="M12" s="23">
        <v>2000</v>
      </c>
      <c r="N12" s="23">
        <v>2000</v>
      </c>
      <c r="O12" s="23">
        <v>2000</v>
      </c>
      <c r="P12" s="33"/>
      <c r="R12" s="1" t="s">
        <v>73</v>
      </c>
      <c r="S12" s="24"/>
      <c r="T12" s="24"/>
      <c r="U12" s="24"/>
      <c r="V12" s="24"/>
      <c r="W12" s="24"/>
    </row>
    <row r="13" spans="3:23" x14ac:dyDescent="0.35">
      <c r="C13" s="1" t="s">
        <v>23</v>
      </c>
      <c r="D13" s="30">
        <f>SUM(D10:D12)</f>
        <v>-5550</v>
      </c>
      <c r="E13" s="30">
        <f t="shared" ref="E13:H13" si="14">SUM(E10:E12)</f>
        <v>-7400</v>
      </c>
      <c r="F13" s="30">
        <f t="shared" si="14"/>
        <v>-9250</v>
      </c>
      <c r="G13" s="30">
        <f t="shared" si="14"/>
        <v>-11100</v>
      </c>
      <c r="H13" s="30">
        <f t="shared" si="14"/>
        <v>-12950</v>
      </c>
      <c r="J13" s="2" t="s">
        <v>40</v>
      </c>
      <c r="L13" s="24">
        <f>$L6/$K6</f>
        <v>1500</v>
      </c>
      <c r="M13" s="24">
        <f t="shared" ref="M13" si="15">$L6/$K6</f>
        <v>1500</v>
      </c>
      <c r="N13" s="24">
        <f>$N6/$K6</f>
        <v>1500</v>
      </c>
      <c r="O13" s="24">
        <f t="shared" ref="O13" si="16">$N6/$K6</f>
        <v>1500</v>
      </c>
      <c r="P13" s="24">
        <f>$P6/K6</f>
        <v>1500</v>
      </c>
      <c r="R13" s="2" t="s">
        <v>39</v>
      </c>
      <c r="S13" s="24">
        <f>-L9</f>
        <v>-11000</v>
      </c>
      <c r="T13" s="24">
        <f t="shared" ref="T13:W13" si="17">-M9</f>
        <v>0</v>
      </c>
      <c r="U13" s="24">
        <f t="shared" si="17"/>
        <v>-3000</v>
      </c>
      <c r="V13" s="24">
        <f t="shared" si="17"/>
        <v>0</v>
      </c>
      <c r="W13" s="24">
        <f t="shared" si="17"/>
        <v>-3000</v>
      </c>
    </row>
    <row r="14" spans="3:23" x14ac:dyDescent="0.35">
      <c r="C14" s="4" t="s">
        <v>1</v>
      </c>
      <c r="D14" s="31">
        <f>D8+D13</f>
        <v>7950</v>
      </c>
      <c r="E14" s="31">
        <f t="shared" ref="E14:H14" si="18">E8+E13</f>
        <v>10600</v>
      </c>
      <c r="F14" s="31">
        <f t="shared" si="18"/>
        <v>13250</v>
      </c>
      <c r="G14" s="31">
        <f t="shared" si="18"/>
        <v>15900</v>
      </c>
      <c r="H14" s="31">
        <f t="shared" si="18"/>
        <v>18550</v>
      </c>
      <c r="J14" s="2" t="s">
        <v>41</v>
      </c>
      <c r="L14" s="24">
        <f t="shared" ref="L14:P15" si="19">$L7/$K7</f>
        <v>333.33333333333331</v>
      </c>
      <c r="M14" s="24">
        <f t="shared" si="19"/>
        <v>333.33333333333331</v>
      </c>
      <c r="N14" s="24">
        <f t="shared" si="19"/>
        <v>333.33333333333331</v>
      </c>
      <c r="O14" s="24">
        <f t="shared" si="19"/>
        <v>333.33333333333331</v>
      </c>
      <c r="P14" s="24">
        <f t="shared" si="19"/>
        <v>333.33333333333331</v>
      </c>
      <c r="R14" s="4" t="s">
        <v>74</v>
      </c>
      <c r="S14" s="25">
        <f>S13</f>
        <v>-11000</v>
      </c>
      <c r="T14" s="25">
        <f t="shared" ref="T14:W14" si="20">T13</f>
        <v>0</v>
      </c>
      <c r="U14" s="25">
        <f t="shared" si="20"/>
        <v>-3000</v>
      </c>
      <c r="V14" s="25">
        <f t="shared" si="20"/>
        <v>0</v>
      </c>
      <c r="W14" s="25">
        <f t="shared" si="20"/>
        <v>-3000</v>
      </c>
    </row>
    <row r="15" spans="3:23" x14ac:dyDescent="0.35">
      <c r="C15" s="1" t="s">
        <v>24</v>
      </c>
      <c r="D15" s="30"/>
      <c r="E15" s="30"/>
      <c r="F15" s="30"/>
      <c r="G15" s="30"/>
      <c r="H15" s="30"/>
      <c r="J15" s="2" t="s">
        <v>42</v>
      </c>
      <c r="L15" s="24">
        <f t="shared" si="19"/>
        <v>857.14285714285711</v>
      </c>
      <c r="M15" s="24">
        <f t="shared" si="19"/>
        <v>857.14285714285711</v>
      </c>
      <c r="N15" s="24">
        <f t="shared" si="19"/>
        <v>857.14285714285711</v>
      </c>
      <c r="O15" s="24">
        <f t="shared" si="19"/>
        <v>857.14285714285711</v>
      </c>
      <c r="P15" s="24">
        <f t="shared" si="19"/>
        <v>857.14285714285711</v>
      </c>
      <c r="R15" s="1" t="s">
        <v>75</v>
      </c>
      <c r="S15" s="24"/>
      <c r="T15" s="24"/>
      <c r="U15" s="24"/>
      <c r="V15" s="24"/>
      <c r="W15" s="24"/>
    </row>
    <row r="16" spans="3:23" ht="14.5" thickBot="1" x14ac:dyDescent="0.4">
      <c r="C16" s="2" t="s">
        <v>25</v>
      </c>
      <c r="D16" s="30">
        <f>-D$6*D41</f>
        <v>-3000</v>
      </c>
      <c r="E16" s="30">
        <f t="shared" ref="E16:H16" si="21">-E$6*E41</f>
        <v>-4000</v>
      </c>
      <c r="F16" s="30">
        <f t="shared" si="21"/>
        <v>-5000</v>
      </c>
      <c r="G16" s="30">
        <f t="shared" si="21"/>
        <v>-6000</v>
      </c>
      <c r="H16" s="30">
        <f t="shared" si="21"/>
        <v>-7000</v>
      </c>
      <c r="J16" s="5" t="s">
        <v>45</v>
      </c>
      <c r="K16" s="5"/>
      <c r="L16" s="28">
        <f>SUM(L12:L15)</f>
        <v>4690.4761904761908</v>
      </c>
      <c r="M16" s="28">
        <f t="shared" ref="M16:P16" si="22">SUM(M12:M15)</f>
        <v>4690.4761904761908</v>
      </c>
      <c r="N16" s="28">
        <f t="shared" si="22"/>
        <v>4690.4761904761908</v>
      </c>
      <c r="O16" s="28">
        <f t="shared" si="22"/>
        <v>4690.4761904761908</v>
      </c>
      <c r="P16" s="28">
        <f t="shared" si="22"/>
        <v>2690.4761904761904</v>
      </c>
      <c r="R16" s="2" t="s">
        <v>63</v>
      </c>
      <c r="S16" s="24">
        <f>-L56</f>
        <v>-350</v>
      </c>
      <c r="T16" s="24">
        <f>-M56</f>
        <v>-350</v>
      </c>
      <c r="U16" s="24">
        <f>-N56</f>
        <v>-700</v>
      </c>
      <c r="V16" s="24">
        <f>-O56</f>
        <v>-700</v>
      </c>
      <c r="W16" s="24">
        <f>-P56</f>
        <v>-700</v>
      </c>
    </row>
    <row r="17" spans="3:23" x14ac:dyDescent="0.35">
      <c r="C17" s="2" t="s">
        <v>26</v>
      </c>
      <c r="D17" s="30">
        <f t="shared" ref="D17:H18" si="23">-D$6*D42</f>
        <v>-1500</v>
      </c>
      <c r="E17" s="30">
        <f t="shared" si="23"/>
        <v>-2000</v>
      </c>
      <c r="F17" s="30">
        <f t="shared" si="23"/>
        <v>-2500</v>
      </c>
      <c r="G17" s="30">
        <f t="shared" si="23"/>
        <v>-3000</v>
      </c>
      <c r="H17" s="30">
        <f t="shared" si="23"/>
        <v>-3500</v>
      </c>
      <c r="R17" s="2" t="s">
        <v>76</v>
      </c>
      <c r="S17" s="30">
        <f>L55</f>
        <v>0</v>
      </c>
      <c r="T17" s="30">
        <f>M55</f>
        <v>0</v>
      </c>
      <c r="U17" s="30">
        <f>N55</f>
        <v>4500</v>
      </c>
      <c r="V17" s="30">
        <f>O55</f>
        <v>0</v>
      </c>
      <c r="W17" s="30">
        <f>P55</f>
        <v>0</v>
      </c>
    </row>
    <row r="18" spans="3:23" x14ac:dyDescent="0.35">
      <c r="C18" s="2" t="s">
        <v>27</v>
      </c>
      <c r="D18" s="30">
        <f t="shared" si="23"/>
        <v>-750</v>
      </c>
      <c r="E18" s="30">
        <f t="shared" si="23"/>
        <v>-1000</v>
      </c>
      <c r="F18" s="30">
        <f t="shared" si="23"/>
        <v>-1250</v>
      </c>
      <c r="G18" s="30">
        <f t="shared" si="23"/>
        <v>-1500</v>
      </c>
      <c r="H18" s="30">
        <f t="shared" si="23"/>
        <v>-1750</v>
      </c>
      <c r="R18" s="4" t="s">
        <v>77</v>
      </c>
      <c r="S18" s="25">
        <f>SUM(S16:S17)</f>
        <v>-350</v>
      </c>
      <c r="T18" s="25">
        <f t="shared" ref="T18:W18" si="24">SUM(T16:T17)</f>
        <v>-350</v>
      </c>
      <c r="U18" s="25">
        <f t="shared" si="24"/>
        <v>3800</v>
      </c>
      <c r="V18" s="25">
        <f t="shared" si="24"/>
        <v>-700</v>
      </c>
      <c r="W18" s="25">
        <f t="shared" si="24"/>
        <v>-700</v>
      </c>
    </row>
    <row r="19" spans="3:23" ht="17" x14ac:dyDescent="0.45">
      <c r="C19" s="1" t="s">
        <v>28</v>
      </c>
      <c r="D19" s="30">
        <f>SUM(D16:D18)</f>
        <v>-5250</v>
      </c>
      <c r="E19" s="30">
        <f t="shared" ref="E19:H19" si="25">SUM(E16:E18)</f>
        <v>-7000</v>
      </c>
      <c r="F19" s="30">
        <f t="shared" si="25"/>
        <v>-8750</v>
      </c>
      <c r="G19" s="30">
        <f t="shared" si="25"/>
        <v>-10500</v>
      </c>
      <c r="H19" s="30">
        <f t="shared" si="25"/>
        <v>-12250</v>
      </c>
      <c r="J19" s="71" t="s">
        <v>47</v>
      </c>
      <c r="K19" s="12"/>
      <c r="L19" s="12"/>
      <c r="M19" s="12"/>
      <c r="N19" s="12"/>
      <c r="O19" s="12"/>
      <c r="P19" s="12"/>
      <c r="R19" s="75" t="s">
        <v>12</v>
      </c>
      <c r="S19" s="79">
        <f ca="1">S11+S14+S18</f>
        <v>-8978.6285714285714</v>
      </c>
      <c r="T19" s="79">
        <f t="shared" ref="T19:W19" ca="1" si="26">T11+T14+T18</f>
        <v>2892.1714285714288</v>
      </c>
      <c r="U19" s="79">
        <f t="shared" ca="1" si="26"/>
        <v>4548.7714285714283</v>
      </c>
      <c r="V19" s="79">
        <f t="shared" ca="1" si="26"/>
        <v>3861.3714285714286</v>
      </c>
      <c r="W19" s="79">
        <f t="shared" ca="1" si="26"/>
        <v>1373.971428571429</v>
      </c>
    </row>
    <row r="20" spans="3:23" x14ac:dyDescent="0.35">
      <c r="C20" s="4" t="s">
        <v>29</v>
      </c>
      <c r="D20" s="31">
        <f>D14+D19</f>
        <v>2700</v>
      </c>
      <c r="E20" s="31">
        <f t="shared" ref="E20:H20" si="27">E14+E19</f>
        <v>3600</v>
      </c>
      <c r="F20" s="31">
        <f t="shared" si="27"/>
        <v>4500</v>
      </c>
      <c r="G20" s="31">
        <f t="shared" si="27"/>
        <v>5400</v>
      </c>
      <c r="H20" s="31">
        <f t="shared" si="27"/>
        <v>6300</v>
      </c>
      <c r="J20" s="12" t="s">
        <v>15</v>
      </c>
      <c r="K20" s="13">
        <v>44196</v>
      </c>
      <c r="L20" s="14">
        <f>EDATE(K20,12)</f>
        <v>44561</v>
      </c>
      <c r="M20" s="14">
        <f t="shared" ref="M20:O20" si="28">EDATE(L20,12)</f>
        <v>44926</v>
      </c>
      <c r="N20" s="14">
        <f t="shared" si="28"/>
        <v>45291</v>
      </c>
      <c r="O20" s="14">
        <f t="shared" si="28"/>
        <v>45657</v>
      </c>
      <c r="P20" s="14">
        <f t="shared" ref="P20" si="29">EDATE(O20,12)</f>
        <v>46022</v>
      </c>
      <c r="R20" s="1" t="s">
        <v>78</v>
      </c>
      <c r="S20" s="24">
        <f>K22</f>
        <v>4000</v>
      </c>
      <c r="T20" s="24">
        <f ca="1">S21</f>
        <v>-4978.6285714285714</v>
      </c>
      <c r="U20" s="24">
        <f t="shared" ref="U20:W20" ca="1" si="30">T21</f>
        <v>-2086.4571428571426</v>
      </c>
      <c r="V20" s="24">
        <f t="shared" ca="1" si="30"/>
        <v>2462.3142857142857</v>
      </c>
      <c r="W20" s="24">
        <f t="shared" ca="1" si="30"/>
        <v>6323.6857142857143</v>
      </c>
    </row>
    <row r="21" spans="3:23" ht="14.5" thickBot="1" x14ac:dyDescent="0.4">
      <c r="C21" s="1" t="s">
        <v>30</v>
      </c>
      <c r="D21" s="30">
        <f>-L16</f>
        <v>-4690.4761904761908</v>
      </c>
      <c r="E21" s="30">
        <f t="shared" ref="E21:H21" si="31">-M16</f>
        <v>-4690.4761904761908</v>
      </c>
      <c r="F21" s="30">
        <f t="shared" si="31"/>
        <v>-4690.4761904761908</v>
      </c>
      <c r="G21" s="30">
        <f t="shared" si="31"/>
        <v>-4690.4761904761908</v>
      </c>
      <c r="H21" s="30">
        <f t="shared" si="31"/>
        <v>-2690.4761904761904</v>
      </c>
      <c r="J21" s="1" t="s">
        <v>48</v>
      </c>
      <c r="R21" s="77" t="s">
        <v>79</v>
      </c>
      <c r="S21" s="78">
        <f ca="1">S19+S20</f>
        <v>-4978.6285714285714</v>
      </c>
      <c r="T21" s="78">
        <f t="shared" ref="T21:W21" ca="1" si="32">T19+T20</f>
        <v>-2086.4571428571426</v>
      </c>
      <c r="U21" s="78">
        <f t="shared" ca="1" si="32"/>
        <v>2462.3142857142857</v>
      </c>
      <c r="V21" s="78">
        <f t="shared" ca="1" si="32"/>
        <v>6323.6857142857143</v>
      </c>
      <c r="W21" s="78">
        <f t="shared" ca="1" si="32"/>
        <v>7697.6571428571433</v>
      </c>
    </row>
    <row r="22" spans="3:23" x14ac:dyDescent="0.35">
      <c r="C22" s="4" t="s">
        <v>31</v>
      </c>
      <c r="D22" s="31">
        <f>SUM(D20:D21)</f>
        <v>-1990.4761904761908</v>
      </c>
      <c r="E22" s="31">
        <f t="shared" ref="E22:H22" si="33">SUM(E20:E21)</f>
        <v>-1090.4761904761908</v>
      </c>
      <c r="F22" s="31">
        <f t="shared" si="33"/>
        <v>-190.47619047619082</v>
      </c>
      <c r="G22" s="31">
        <f t="shared" si="33"/>
        <v>709.52380952380918</v>
      </c>
      <c r="H22" s="31">
        <f t="shared" si="33"/>
        <v>3609.5238095238096</v>
      </c>
      <c r="J22" s="2" t="s">
        <v>4</v>
      </c>
      <c r="K22" s="23">
        <v>4000</v>
      </c>
      <c r="L22" s="24">
        <f t="shared" ref="L22" ca="1" si="34">S21</f>
        <v>-4978.6285714285714</v>
      </c>
      <c r="M22" s="24">
        <f ca="1">T21</f>
        <v>-2086.4571428571426</v>
      </c>
      <c r="N22" s="24">
        <f ca="1">U21</f>
        <v>2462.3142857142857</v>
      </c>
      <c r="O22" s="24">
        <f ca="1">V21</f>
        <v>6323.6857142857143</v>
      </c>
      <c r="P22" s="24">
        <f ca="1">W21</f>
        <v>7697.6571428571433</v>
      </c>
    </row>
    <row r="23" spans="3:23" x14ac:dyDescent="0.35">
      <c r="C23" s="1" t="s">
        <v>2</v>
      </c>
      <c r="D23" s="30">
        <f>-L58</f>
        <v>-652</v>
      </c>
      <c r="E23" s="30">
        <f>-M58</f>
        <v>-624</v>
      </c>
      <c r="F23" s="30">
        <f>-N58</f>
        <v>-928</v>
      </c>
      <c r="G23" s="30">
        <f>-O58</f>
        <v>-872</v>
      </c>
      <c r="H23" s="30">
        <f>-P58</f>
        <v>-816</v>
      </c>
      <c r="J23" s="2" t="s">
        <v>5</v>
      </c>
      <c r="K23" s="23">
        <v>500</v>
      </c>
      <c r="L23" s="24">
        <f>L50*L48</f>
        <v>675</v>
      </c>
      <c r="M23" s="24">
        <f>M50*M48</f>
        <v>900</v>
      </c>
      <c r="N23" s="24">
        <f>N50*N48</f>
        <v>1125</v>
      </c>
      <c r="O23" s="24">
        <f>O50*O48</f>
        <v>1350</v>
      </c>
      <c r="P23" s="24">
        <f>P50*P48</f>
        <v>1575</v>
      </c>
    </row>
    <row r="24" spans="3:23" x14ac:dyDescent="0.35">
      <c r="C24" s="4" t="s">
        <v>32</v>
      </c>
      <c r="D24" s="31">
        <f>SUM(D22:D23)</f>
        <v>-2642.4761904761908</v>
      </c>
      <c r="E24" s="31">
        <f t="shared" ref="E24:H24" si="35">SUM(E22:E23)</f>
        <v>-1714.4761904761908</v>
      </c>
      <c r="F24" s="31">
        <f t="shared" si="35"/>
        <v>-1118.4761904761908</v>
      </c>
      <c r="G24" s="31">
        <f t="shared" si="35"/>
        <v>-162.47619047619082</v>
      </c>
      <c r="H24" s="31">
        <f t="shared" si="35"/>
        <v>2793.5238095238096</v>
      </c>
      <c r="J24" s="4" t="s">
        <v>6</v>
      </c>
      <c r="K24" s="25">
        <f>SUM(K22:K23)</f>
        <v>4500</v>
      </c>
      <c r="L24" s="25">
        <f t="shared" ref="L24:P24" ca="1" si="36">SUM(L22:L23)</f>
        <v>-4303.6285714285714</v>
      </c>
      <c r="M24" s="25">
        <f t="shared" ca="1" si="36"/>
        <v>-1186.4571428571426</v>
      </c>
      <c r="N24" s="25">
        <f t="shared" ca="1" si="36"/>
        <v>3587.3142857142857</v>
      </c>
      <c r="O24" s="25">
        <f t="shared" ca="1" si="36"/>
        <v>7673.6857142857143</v>
      </c>
      <c r="P24" s="25">
        <f t="shared" ca="1" si="36"/>
        <v>9272.6571428571442</v>
      </c>
    </row>
    <row r="25" spans="3:23" x14ac:dyDescent="0.35">
      <c r="C25" s="1" t="s">
        <v>33</v>
      </c>
      <c r="D25" s="30">
        <f>-D24*D45</f>
        <v>396.37142857142862</v>
      </c>
      <c r="E25" s="30">
        <f t="shared" ref="E25:H25" si="37">-E24*E45</f>
        <v>257.17142857142863</v>
      </c>
      <c r="F25" s="30">
        <f t="shared" si="37"/>
        <v>167.77142857142863</v>
      </c>
      <c r="G25" s="30">
        <f t="shared" si="37"/>
        <v>24.371428571428623</v>
      </c>
      <c r="H25" s="30">
        <f t="shared" si="37"/>
        <v>-419.02857142857141</v>
      </c>
      <c r="J25" s="1" t="s">
        <v>49</v>
      </c>
      <c r="K25" s="24"/>
      <c r="L25" s="24"/>
      <c r="M25" s="24"/>
      <c r="N25" s="24"/>
      <c r="O25" s="24"/>
      <c r="P25" s="24"/>
    </row>
    <row r="26" spans="3:23" ht="14.5" thickBot="1" x14ac:dyDescent="0.4">
      <c r="C26" s="5" t="s">
        <v>3</v>
      </c>
      <c r="D26" s="32">
        <f>SUM(D24:D25)</f>
        <v>-2246.1047619047622</v>
      </c>
      <c r="E26" s="32">
        <f t="shared" ref="E26:H26" si="38">SUM(E24:E25)</f>
        <v>-1457.3047619047622</v>
      </c>
      <c r="F26" s="32">
        <f t="shared" si="38"/>
        <v>-950.70476190476222</v>
      </c>
      <c r="G26" s="32">
        <f t="shared" si="38"/>
        <v>-138.1047619047622</v>
      </c>
      <c r="H26" s="32">
        <f t="shared" si="38"/>
        <v>2374.4952380952382</v>
      </c>
      <c r="J26" s="2" t="s">
        <v>38</v>
      </c>
      <c r="K26" s="23">
        <v>10000</v>
      </c>
      <c r="L26" s="24">
        <f>K26+L9</f>
        <v>21000</v>
      </c>
      <c r="M26" s="24">
        <f t="shared" ref="M26:P26" si="39">L26+M9</f>
        <v>21000</v>
      </c>
      <c r="N26" s="24">
        <f t="shared" si="39"/>
        <v>24000</v>
      </c>
      <c r="O26" s="24">
        <f t="shared" si="39"/>
        <v>24000</v>
      </c>
      <c r="P26" s="24">
        <f t="shared" si="39"/>
        <v>27000</v>
      </c>
    </row>
    <row r="27" spans="3:23" x14ac:dyDescent="0.35">
      <c r="C27" s="76"/>
      <c r="D27" s="76"/>
      <c r="E27" s="76"/>
      <c r="F27" s="76"/>
      <c r="G27" s="76"/>
      <c r="H27" s="76"/>
      <c r="J27" s="2" t="s">
        <v>50</v>
      </c>
      <c r="K27" s="23">
        <v>-2000</v>
      </c>
      <c r="L27" s="24">
        <f>K27-L16</f>
        <v>-6690.4761904761908</v>
      </c>
      <c r="M27" s="24">
        <f t="shared" ref="M27:P27" si="40">L27-M16</f>
        <v>-11380.952380952382</v>
      </c>
      <c r="N27" s="24">
        <f t="shared" si="40"/>
        <v>-16071.428571428572</v>
      </c>
      <c r="O27" s="24">
        <f t="shared" si="40"/>
        <v>-20761.904761904763</v>
      </c>
      <c r="P27" s="24">
        <f t="shared" si="40"/>
        <v>-23452.380952380954</v>
      </c>
    </row>
    <row r="28" spans="3:23" x14ac:dyDescent="0.35">
      <c r="C28" s="76"/>
      <c r="D28" s="76"/>
      <c r="E28" s="76"/>
      <c r="F28" s="76"/>
      <c r="G28" s="76"/>
      <c r="H28" s="76"/>
      <c r="J28" s="3" t="s">
        <v>51</v>
      </c>
      <c r="K28" s="27">
        <f>SUM(K26:K27)</f>
        <v>8000</v>
      </c>
      <c r="L28" s="27">
        <f t="shared" ref="L28:P28" si="41">SUM(L26:L27)</f>
        <v>14309.523809523809</v>
      </c>
      <c r="M28" s="27">
        <f t="shared" si="41"/>
        <v>9619.0476190476184</v>
      </c>
      <c r="N28" s="27">
        <f t="shared" si="41"/>
        <v>7928.5714285714275</v>
      </c>
      <c r="O28" s="27">
        <f t="shared" si="41"/>
        <v>3238.0952380952367</v>
      </c>
      <c r="P28" s="27">
        <f t="shared" si="41"/>
        <v>3547.6190476190459</v>
      </c>
    </row>
    <row r="29" spans="3:23" ht="14.5" thickBot="1" x14ac:dyDescent="0.4">
      <c r="C29" s="34" t="s">
        <v>34</v>
      </c>
      <c r="D29" s="35"/>
      <c r="E29" s="35"/>
      <c r="F29" s="35"/>
      <c r="G29" s="35"/>
      <c r="H29" s="36"/>
      <c r="J29" s="5" t="s">
        <v>52</v>
      </c>
      <c r="K29" s="28">
        <f t="shared" ref="K29:P29" si="42">K24+K28</f>
        <v>12500</v>
      </c>
      <c r="L29" s="28">
        <f t="shared" ca="1" si="42"/>
        <v>10005.895238095238</v>
      </c>
      <c r="M29" s="28">
        <f t="shared" ca="1" si="42"/>
        <v>8432.5904761904749</v>
      </c>
      <c r="N29" s="28">
        <f t="shared" ca="1" si="42"/>
        <v>11515.885714285712</v>
      </c>
      <c r="O29" s="28">
        <f t="shared" ca="1" si="42"/>
        <v>10911.780952380952</v>
      </c>
      <c r="P29" s="28">
        <f t="shared" ca="1" si="42"/>
        <v>12820.27619047619</v>
      </c>
    </row>
    <row r="30" spans="3:23" x14ac:dyDescent="0.35">
      <c r="C30" s="37" t="s">
        <v>0</v>
      </c>
      <c r="D30" s="38"/>
      <c r="E30" s="38"/>
      <c r="F30" s="38"/>
      <c r="G30" s="38"/>
      <c r="H30" s="39"/>
      <c r="K30" s="24"/>
      <c r="L30" s="24"/>
      <c r="M30" s="24"/>
      <c r="N30" s="24"/>
      <c r="O30" s="24"/>
      <c r="P30" s="24"/>
    </row>
    <row r="31" spans="3:23" x14ac:dyDescent="0.35">
      <c r="C31" s="40" t="s">
        <v>35</v>
      </c>
      <c r="D31" s="41">
        <v>3000</v>
      </c>
      <c r="E31" s="41">
        <v>4000</v>
      </c>
      <c r="F31" s="41">
        <v>5000</v>
      </c>
      <c r="G31" s="41">
        <v>6000</v>
      </c>
      <c r="H31" s="42">
        <v>7000</v>
      </c>
      <c r="J31" s="1" t="s">
        <v>53</v>
      </c>
      <c r="K31" s="24"/>
      <c r="L31" s="24"/>
      <c r="M31" s="24"/>
      <c r="N31" s="24"/>
      <c r="O31" s="24"/>
      <c r="P31" s="24"/>
    </row>
    <row r="32" spans="3:23" x14ac:dyDescent="0.35">
      <c r="C32" s="40" t="s">
        <v>36</v>
      </c>
      <c r="D32" s="73">
        <v>5</v>
      </c>
      <c r="E32" s="73">
        <v>5</v>
      </c>
      <c r="F32" s="73">
        <v>5</v>
      </c>
      <c r="G32" s="73">
        <v>5</v>
      </c>
      <c r="H32" s="74">
        <v>5</v>
      </c>
      <c r="J32" s="2" t="s">
        <v>7</v>
      </c>
      <c r="K32" s="23">
        <v>450</v>
      </c>
      <c r="L32" s="24">
        <f>L49*L51</f>
        <v>499.5</v>
      </c>
      <c r="M32" s="24">
        <f t="shared" ref="M32:P32" si="43">M49*M51</f>
        <v>666</v>
      </c>
      <c r="N32" s="24">
        <f t="shared" si="43"/>
        <v>832.5</v>
      </c>
      <c r="O32" s="24">
        <f t="shared" si="43"/>
        <v>999</v>
      </c>
      <c r="P32" s="24">
        <f t="shared" si="43"/>
        <v>1165.5</v>
      </c>
    </row>
    <row r="33" spans="3:16" x14ac:dyDescent="0.35">
      <c r="C33" s="40" t="str">
        <f>C7&amp;" (as a % of rev)"</f>
        <v>Discounts (as a % of rev)</v>
      </c>
      <c r="D33" s="43">
        <v>0.1</v>
      </c>
      <c r="E33" s="43">
        <v>0.1</v>
      </c>
      <c r="F33" s="43">
        <v>0.1</v>
      </c>
      <c r="G33" s="43">
        <v>0.1</v>
      </c>
      <c r="H33" s="44">
        <v>0.1</v>
      </c>
      <c r="J33" s="2" t="s">
        <v>54</v>
      </c>
      <c r="K33" s="23">
        <v>150</v>
      </c>
      <c r="L33" s="24">
        <f ca="1">L48*L52</f>
        <v>202.5</v>
      </c>
      <c r="M33" s="24">
        <f t="shared" ref="M33:P33" ca="1" si="44">M48*M52</f>
        <v>270</v>
      </c>
      <c r="N33" s="24">
        <f t="shared" ca="1" si="44"/>
        <v>337.5</v>
      </c>
      <c r="O33" s="24">
        <f t="shared" ca="1" si="44"/>
        <v>405</v>
      </c>
      <c r="P33" s="24">
        <f t="shared" ca="1" si="44"/>
        <v>472.5</v>
      </c>
    </row>
    <row r="34" spans="3:16" x14ac:dyDescent="0.35">
      <c r="C34" s="37"/>
      <c r="D34" s="41"/>
      <c r="E34" s="41"/>
      <c r="F34" s="41"/>
      <c r="G34" s="41"/>
      <c r="H34" s="42"/>
      <c r="J34" s="4" t="s">
        <v>8</v>
      </c>
      <c r="K34" s="25">
        <f>SUM(K32:K33)</f>
        <v>600</v>
      </c>
      <c r="L34" s="25">
        <f t="shared" ref="L34:P34" ca="1" si="45">SUM(L32:L33)</f>
        <v>702</v>
      </c>
      <c r="M34" s="25">
        <f t="shared" ca="1" si="45"/>
        <v>936</v>
      </c>
      <c r="N34" s="25">
        <f t="shared" ca="1" si="45"/>
        <v>1170</v>
      </c>
      <c r="O34" s="25">
        <f t="shared" ca="1" si="45"/>
        <v>1404</v>
      </c>
      <c r="P34" s="25">
        <f t="shared" ca="1" si="45"/>
        <v>1638</v>
      </c>
    </row>
    <row r="35" spans="3:16" x14ac:dyDescent="0.35">
      <c r="C35" s="37" t="s">
        <v>19</v>
      </c>
      <c r="D35" s="41"/>
      <c r="E35" s="41"/>
      <c r="F35" s="41"/>
      <c r="G35" s="41"/>
      <c r="H35" s="42"/>
      <c r="J35" s="1" t="s">
        <v>55</v>
      </c>
      <c r="K35" s="24"/>
      <c r="L35" s="24"/>
      <c r="M35" s="24"/>
      <c r="N35" s="24"/>
      <c r="O35" s="24"/>
      <c r="P35" s="24"/>
    </row>
    <row r="36" spans="3:16" x14ac:dyDescent="0.35">
      <c r="C36" s="40" t="str">
        <f>C10&amp;" (as a % of rev)"</f>
        <v>Raw Materials (as a % of rev)</v>
      </c>
      <c r="D36" s="45">
        <v>0.25</v>
      </c>
      <c r="E36" s="45">
        <v>0.25</v>
      </c>
      <c r="F36" s="45">
        <v>0.25</v>
      </c>
      <c r="G36" s="45">
        <v>0.25</v>
      </c>
      <c r="H36" s="46">
        <v>0.25</v>
      </c>
      <c r="J36" s="2" t="s">
        <v>13</v>
      </c>
      <c r="K36" s="23">
        <v>8500</v>
      </c>
      <c r="L36" s="24">
        <f>K36+L55-L56</f>
        <v>8150</v>
      </c>
      <c r="M36" s="24">
        <f t="shared" ref="M36:P36" si="46">L36+M55-M56</f>
        <v>7800</v>
      </c>
      <c r="N36" s="24">
        <f t="shared" si="46"/>
        <v>11600</v>
      </c>
      <c r="O36" s="24">
        <f t="shared" si="46"/>
        <v>10900</v>
      </c>
      <c r="P36" s="24">
        <f t="shared" si="46"/>
        <v>10200</v>
      </c>
    </row>
    <row r="37" spans="3:16" x14ac:dyDescent="0.35">
      <c r="C37" s="40" t="str">
        <f>C11&amp;" (as a % of rev)"</f>
        <v>Fulfillment (as a % of rev)</v>
      </c>
      <c r="D37" s="45">
        <v>0.1</v>
      </c>
      <c r="E37" s="45">
        <v>0.1</v>
      </c>
      <c r="F37" s="45">
        <v>0.1</v>
      </c>
      <c r="G37" s="45">
        <v>0.1</v>
      </c>
      <c r="H37" s="46">
        <v>0.1</v>
      </c>
      <c r="J37" s="3" t="s">
        <v>56</v>
      </c>
      <c r="K37" s="27">
        <f>K36</f>
        <v>8500</v>
      </c>
      <c r="L37" s="27">
        <f t="shared" ref="L37:P37" si="47">L36</f>
        <v>8150</v>
      </c>
      <c r="M37" s="27">
        <f t="shared" si="47"/>
        <v>7800</v>
      </c>
      <c r="N37" s="27">
        <f t="shared" si="47"/>
        <v>11600</v>
      </c>
      <c r="O37" s="27">
        <f t="shared" si="47"/>
        <v>10900</v>
      </c>
      <c r="P37" s="27">
        <f t="shared" si="47"/>
        <v>10200</v>
      </c>
    </row>
    <row r="38" spans="3:16" ht="14.5" thickBot="1" x14ac:dyDescent="0.4">
      <c r="C38" s="40" t="str">
        <f>C12&amp;" (as a % of rev)"</f>
        <v>Transaction Fees (as a % of rev)</v>
      </c>
      <c r="D38" s="45">
        <v>0.02</v>
      </c>
      <c r="E38" s="45">
        <v>0.02</v>
      </c>
      <c r="F38" s="45">
        <v>0.02</v>
      </c>
      <c r="G38" s="45">
        <v>0.02</v>
      </c>
      <c r="H38" s="46">
        <v>0.02</v>
      </c>
      <c r="J38" s="5" t="s">
        <v>57</v>
      </c>
      <c r="K38" s="28">
        <f>K34+K37</f>
        <v>9100</v>
      </c>
      <c r="L38" s="28">
        <f t="shared" ref="L38:P38" ca="1" si="48">L34+L37</f>
        <v>8852</v>
      </c>
      <c r="M38" s="28">
        <f t="shared" ca="1" si="48"/>
        <v>8736</v>
      </c>
      <c r="N38" s="28">
        <f t="shared" ca="1" si="48"/>
        <v>12770</v>
      </c>
      <c r="O38" s="28">
        <f t="shared" ca="1" si="48"/>
        <v>12304</v>
      </c>
      <c r="P38" s="28">
        <f t="shared" ca="1" si="48"/>
        <v>11838</v>
      </c>
    </row>
    <row r="39" spans="3:16" x14ac:dyDescent="0.35">
      <c r="C39" s="37"/>
      <c r="D39" s="41"/>
      <c r="E39" s="41"/>
      <c r="F39" s="41"/>
      <c r="G39" s="41"/>
      <c r="H39" s="42"/>
      <c r="J39" s="1" t="s">
        <v>58</v>
      </c>
      <c r="K39" s="24"/>
      <c r="L39" s="24"/>
      <c r="M39" s="24"/>
      <c r="N39" s="24"/>
      <c r="O39" s="24"/>
      <c r="P39" s="24"/>
    </row>
    <row r="40" spans="3:16" x14ac:dyDescent="0.35">
      <c r="C40" s="37" t="s">
        <v>24</v>
      </c>
      <c r="D40" s="41"/>
      <c r="E40" s="41"/>
      <c r="F40" s="41"/>
      <c r="G40" s="41"/>
      <c r="H40" s="42"/>
      <c r="J40" s="2" t="s">
        <v>9</v>
      </c>
      <c r="K40" s="23">
        <v>400</v>
      </c>
      <c r="L40" s="24">
        <f>K40</f>
        <v>400</v>
      </c>
      <c r="M40" s="24">
        <f t="shared" ref="M40:P40" si="49">L40</f>
        <v>400</v>
      </c>
      <c r="N40" s="24">
        <f t="shared" si="49"/>
        <v>400</v>
      </c>
      <c r="O40" s="24">
        <f t="shared" si="49"/>
        <v>400</v>
      </c>
      <c r="P40" s="24">
        <f t="shared" si="49"/>
        <v>400</v>
      </c>
    </row>
    <row r="41" spans="3:16" x14ac:dyDescent="0.35">
      <c r="C41" s="40" t="str">
        <f>C16&amp;" (as a % of rev)"</f>
        <v>Labor (as a % of rev)</v>
      </c>
      <c r="D41" s="45">
        <v>0.2</v>
      </c>
      <c r="E41" s="45">
        <v>0.2</v>
      </c>
      <c r="F41" s="45">
        <v>0.2</v>
      </c>
      <c r="G41" s="45">
        <v>0.2</v>
      </c>
      <c r="H41" s="46">
        <v>0.2</v>
      </c>
      <c r="J41" s="2" t="s">
        <v>10</v>
      </c>
      <c r="K41" s="23">
        <v>3000</v>
      </c>
      <c r="L41" s="26">
        <f>K41+D26</f>
        <v>753.8952380952378</v>
      </c>
      <c r="M41" s="26">
        <f>L41+E26</f>
        <v>-703.40952380952444</v>
      </c>
      <c r="N41" s="26">
        <f>M41+F26</f>
        <v>-1654.1142857142868</v>
      </c>
      <c r="O41" s="26">
        <f>N41+G26</f>
        <v>-1792.219047619049</v>
      </c>
      <c r="P41" s="26">
        <f>O41+H26</f>
        <v>582.27619047618919</v>
      </c>
    </row>
    <row r="42" spans="3:16" x14ac:dyDescent="0.35">
      <c r="C42" s="40" t="str">
        <f t="shared" ref="C42:C43" si="50">C17&amp;" (as a % of rev)"</f>
        <v>Marketing (as a % of rev)</v>
      </c>
      <c r="D42" s="45">
        <v>0.1</v>
      </c>
      <c r="E42" s="45">
        <v>0.1</v>
      </c>
      <c r="F42" s="45">
        <v>0.1</v>
      </c>
      <c r="G42" s="45">
        <v>0.1</v>
      </c>
      <c r="H42" s="46">
        <v>0.1</v>
      </c>
      <c r="J42" s="15" t="s">
        <v>59</v>
      </c>
      <c r="K42" s="29">
        <f>SUM(K40:K41)</f>
        <v>3400</v>
      </c>
      <c r="L42" s="29">
        <f t="shared" ref="L42:P42" si="51">SUM(L40:L41)</f>
        <v>1153.8952380952378</v>
      </c>
      <c r="M42" s="29">
        <f t="shared" si="51"/>
        <v>-303.40952380952444</v>
      </c>
      <c r="N42" s="29">
        <f t="shared" si="51"/>
        <v>-1254.1142857142868</v>
      </c>
      <c r="O42" s="29">
        <f t="shared" si="51"/>
        <v>-1392.219047619049</v>
      </c>
      <c r="P42" s="29">
        <f t="shared" si="51"/>
        <v>982.27619047618919</v>
      </c>
    </row>
    <row r="43" spans="3:16" ht="14.5" thickBot="1" x14ac:dyDescent="0.4">
      <c r="C43" s="40" t="str">
        <f t="shared" si="50"/>
        <v>SGA &amp; Other (as a % of rev)</v>
      </c>
      <c r="D43" s="45">
        <v>0.05</v>
      </c>
      <c r="E43" s="45">
        <v>0.05</v>
      </c>
      <c r="F43" s="45">
        <v>0.05</v>
      </c>
      <c r="G43" s="45">
        <v>0.05</v>
      </c>
      <c r="H43" s="46">
        <v>0.05</v>
      </c>
      <c r="J43" s="5" t="s">
        <v>60</v>
      </c>
      <c r="K43" s="28">
        <f>K38+K42</f>
        <v>12500</v>
      </c>
      <c r="L43" s="28">
        <f t="shared" ref="L43:P43" ca="1" si="52">L38+L42</f>
        <v>10005.895238095238</v>
      </c>
      <c r="M43" s="28">
        <f t="shared" ca="1" si="52"/>
        <v>8432.5904761904749</v>
      </c>
      <c r="N43" s="28">
        <f t="shared" ca="1" si="52"/>
        <v>11515.885714285712</v>
      </c>
      <c r="O43" s="28">
        <f t="shared" ca="1" si="52"/>
        <v>10911.780952380952</v>
      </c>
      <c r="P43" s="28">
        <f t="shared" ca="1" si="52"/>
        <v>12820.27619047619</v>
      </c>
    </row>
    <row r="44" spans="3:16" x14ac:dyDescent="0.35">
      <c r="C44" s="37"/>
      <c r="D44" s="41"/>
      <c r="E44" s="41"/>
      <c r="F44" s="41"/>
      <c r="G44" s="41"/>
      <c r="H44" s="42"/>
      <c r="K44" s="24"/>
      <c r="L44" s="24"/>
      <c r="M44" s="24"/>
      <c r="N44" s="24"/>
      <c r="O44" s="24"/>
      <c r="P44" s="24"/>
    </row>
    <row r="45" spans="3:16" x14ac:dyDescent="0.35">
      <c r="C45" s="47" t="s">
        <v>37</v>
      </c>
      <c r="D45" s="48">
        <v>0.15</v>
      </c>
      <c r="E45" s="48">
        <v>0.15</v>
      </c>
      <c r="F45" s="48">
        <v>0.15</v>
      </c>
      <c r="G45" s="48">
        <v>0.15</v>
      </c>
      <c r="H45" s="49">
        <v>0.15</v>
      </c>
      <c r="J45" s="1" t="s">
        <v>66</v>
      </c>
      <c r="K45" s="6">
        <f>K29-K43</f>
        <v>0</v>
      </c>
      <c r="L45" s="6">
        <f t="shared" ref="L45:P45" ca="1" si="53">L29-L43</f>
        <v>0</v>
      </c>
      <c r="M45" s="6">
        <f t="shared" ca="1" si="53"/>
        <v>0</v>
      </c>
      <c r="N45" s="6">
        <f t="shared" ca="1" si="53"/>
        <v>0</v>
      </c>
      <c r="O45" s="6">
        <f t="shared" ca="1" si="53"/>
        <v>0</v>
      </c>
      <c r="P45" s="6">
        <f t="shared" ca="1" si="53"/>
        <v>0</v>
      </c>
    </row>
    <row r="47" spans="3:16" x14ac:dyDescent="0.35">
      <c r="J47" s="55" t="s">
        <v>34</v>
      </c>
      <c r="K47" s="56"/>
      <c r="L47" s="56"/>
      <c r="M47" s="56"/>
      <c r="N47" s="56"/>
      <c r="O47" s="56"/>
      <c r="P47" s="57"/>
    </row>
    <row r="48" spans="3:16" x14ac:dyDescent="0.35">
      <c r="J48" s="58" t="s">
        <v>18</v>
      </c>
      <c r="K48" s="50">
        <v>10000</v>
      </c>
      <c r="L48" s="51">
        <f>D8</f>
        <v>13500</v>
      </c>
      <c r="M48" s="51">
        <f>E8</f>
        <v>18000</v>
      </c>
      <c r="N48" s="51">
        <f>F8</f>
        <v>22500</v>
      </c>
      <c r="O48" s="51">
        <f>G8</f>
        <v>27000</v>
      </c>
      <c r="P48" s="59">
        <f>H8</f>
        <v>31500</v>
      </c>
    </row>
    <row r="49" spans="10:16" x14ac:dyDescent="0.35">
      <c r="J49" s="58" t="s">
        <v>61</v>
      </c>
      <c r="K49" s="50">
        <v>5000</v>
      </c>
      <c r="L49" s="51">
        <f>-D13</f>
        <v>5550</v>
      </c>
      <c r="M49" s="51">
        <f>-E13</f>
        <v>7400</v>
      </c>
      <c r="N49" s="51">
        <f>-F13</f>
        <v>9250</v>
      </c>
      <c r="O49" s="51">
        <f>-G13</f>
        <v>11100</v>
      </c>
      <c r="P49" s="59">
        <f>-H13</f>
        <v>12950</v>
      </c>
    </row>
    <row r="50" spans="10:16" x14ac:dyDescent="0.35">
      <c r="J50" s="60" t="str">
        <f>J23&amp;" (as a % of rev)"</f>
        <v>Accounts Receivable (as a % of rev)</v>
      </c>
      <c r="K50" s="52">
        <f>K23/K48</f>
        <v>0.05</v>
      </c>
      <c r="L50" s="52">
        <f>K50</f>
        <v>0.05</v>
      </c>
      <c r="M50" s="52">
        <f t="shared" ref="M50:P50" si="54">L50</f>
        <v>0.05</v>
      </c>
      <c r="N50" s="52">
        <f t="shared" si="54"/>
        <v>0.05</v>
      </c>
      <c r="O50" s="52">
        <f t="shared" si="54"/>
        <v>0.05</v>
      </c>
      <c r="P50" s="61">
        <f t="shared" si="54"/>
        <v>0.05</v>
      </c>
    </row>
    <row r="51" spans="10:16" x14ac:dyDescent="0.35">
      <c r="J51" s="60" t="str">
        <f>J32&amp;" (as a % of COGS)"</f>
        <v>Accounts Payable (as a % of COGS)</v>
      </c>
      <c r="K51" s="52">
        <f>K32/K49</f>
        <v>0.09</v>
      </c>
      <c r="L51" s="52">
        <f t="shared" ref="L51:P51" si="55">K51</f>
        <v>0.09</v>
      </c>
      <c r="M51" s="52">
        <f t="shared" si="55"/>
        <v>0.09</v>
      </c>
      <c r="N51" s="52">
        <f t="shared" si="55"/>
        <v>0.09</v>
      </c>
      <c r="O51" s="52">
        <f t="shared" si="55"/>
        <v>0.09</v>
      </c>
      <c r="P51" s="61">
        <f t="shared" si="55"/>
        <v>0.09</v>
      </c>
    </row>
    <row r="52" spans="10:16" x14ac:dyDescent="0.35">
      <c r="J52" s="60" t="str">
        <f>J33&amp;" (as a % of rev)"</f>
        <v>Deferred Revenue (as a % of rev)</v>
      </c>
      <c r="K52" s="52">
        <f>K33/K48</f>
        <v>1.4999999999999999E-2</v>
      </c>
      <c r="L52" s="52">
        <f t="shared" ref="L52:P52" ca="1" si="56">L33/L48</f>
        <v>1.4999999999999999E-2</v>
      </c>
      <c r="M52" s="52">
        <f t="shared" ca="1" si="56"/>
        <v>1.4999999999999999E-2</v>
      </c>
      <c r="N52" s="52">
        <f t="shared" ca="1" si="56"/>
        <v>1.4999999999999999E-2</v>
      </c>
      <c r="O52" s="52">
        <f t="shared" ca="1" si="56"/>
        <v>1.4999999999999999E-2</v>
      </c>
      <c r="P52" s="61">
        <f t="shared" ca="1" si="56"/>
        <v>1.4999999999999999E-2</v>
      </c>
    </row>
    <row r="53" spans="10:16" x14ac:dyDescent="0.35">
      <c r="J53" s="58"/>
      <c r="K53" s="53"/>
      <c r="L53" s="53"/>
      <c r="M53" s="53"/>
      <c r="N53" s="53"/>
      <c r="O53" s="53"/>
      <c r="P53" s="62"/>
    </row>
    <row r="54" spans="10:16" x14ac:dyDescent="0.35">
      <c r="J54" s="58" t="s">
        <v>13</v>
      </c>
      <c r="K54" s="54"/>
      <c r="L54" s="54"/>
      <c r="M54" s="54"/>
      <c r="N54" s="54"/>
      <c r="O54" s="54"/>
      <c r="P54" s="62"/>
    </row>
    <row r="55" spans="10:16" x14ac:dyDescent="0.35">
      <c r="J55" s="58" t="s">
        <v>62</v>
      </c>
      <c r="K55" s="54"/>
      <c r="L55" s="54"/>
      <c r="M55" s="54"/>
      <c r="N55" s="50">
        <v>4500</v>
      </c>
      <c r="O55" s="54"/>
      <c r="P55" s="62"/>
    </row>
    <row r="56" spans="10:16" x14ac:dyDescent="0.35">
      <c r="J56" s="58" t="s">
        <v>63</v>
      </c>
      <c r="K56" s="54"/>
      <c r="L56" s="50">
        <v>350</v>
      </c>
      <c r="M56" s="50">
        <v>350</v>
      </c>
      <c r="N56" s="50">
        <v>700</v>
      </c>
      <c r="O56" s="50">
        <v>700</v>
      </c>
      <c r="P56" s="63">
        <v>700</v>
      </c>
    </row>
    <row r="57" spans="10:16" x14ac:dyDescent="0.35">
      <c r="J57" s="58" t="s">
        <v>64</v>
      </c>
      <c r="K57" s="53"/>
      <c r="L57" s="43">
        <v>0.08</v>
      </c>
      <c r="M57" s="43">
        <v>0.08</v>
      </c>
      <c r="N57" s="43">
        <v>0.08</v>
      </c>
      <c r="O57" s="43">
        <v>0.08</v>
      </c>
      <c r="P57" s="64">
        <v>0.08</v>
      </c>
    </row>
    <row r="58" spans="10:16" x14ac:dyDescent="0.35">
      <c r="J58" s="65" t="s">
        <v>65</v>
      </c>
      <c r="K58" s="66"/>
      <c r="L58" s="67">
        <f>L57*L36</f>
        <v>652</v>
      </c>
      <c r="M58" s="67">
        <f t="shared" ref="M58:P58" si="57">M57*M36</f>
        <v>624</v>
      </c>
      <c r="N58" s="67">
        <f t="shared" si="57"/>
        <v>928</v>
      </c>
      <c r="O58" s="67">
        <f t="shared" si="57"/>
        <v>872</v>
      </c>
      <c r="P58" s="68">
        <f t="shared" si="57"/>
        <v>816</v>
      </c>
    </row>
    <row r="59" spans="10:16" x14ac:dyDescent="0.35">
      <c r="J59" s="16"/>
      <c r="K59" s="17"/>
      <c r="L59" s="17"/>
      <c r="M59" s="17"/>
      <c r="N59" s="17"/>
      <c r="O59" s="17"/>
      <c r="P59" s="18"/>
    </row>
    <row r="60" spans="10:16" x14ac:dyDescent="0.35">
      <c r="J60" s="16"/>
      <c r="K60" s="17"/>
      <c r="L60" s="17"/>
      <c r="M60" s="17"/>
      <c r="N60" s="17"/>
      <c r="O60" s="17"/>
      <c r="P60" s="18"/>
    </row>
    <row r="61" spans="10:16" x14ac:dyDescent="0.35">
      <c r="J61" s="16"/>
      <c r="K61" s="17"/>
      <c r="L61" s="17"/>
      <c r="M61" s="17"/>
      <c r="N61" s="17"/>
      <c r="O61" s="17"/>
      <c r="P61" s="18"/>
    </row>
    <row r="62" spans="10:16" x14ac:dyDescent="0.35">
      <c r="J62" s="18"/>
      <c r="K62" s="19"/>
      <c r="L62" s="19"/>
      <c r="M62" s="19"/>
      <c r="N62" s="19"/>
      <c r="O62" s="19"/>
      <c r="P62" s="18"/>
    </row>
    <row r="63" spans="10:16" x14ac:dyDescent="0.35">
      <c r="J63" s="18"/>
      <c r="K63" s="17"/>
      <c r="L63" s="17"/>
      <c r="M63" s="17"/>
      <c r="N63" s="17"/>
      <c r="O63" s="17"/>
      <c r="P63" s="18"/>
    </row>
  </sheetData>
  <mergeCells count="1">
    <mergeCell ref="K3:K4"/>
  </mergeCells>
  <pageMargins left="0.7" right="0.7" top="0.75" bottom="0.75" header="0.3" footer="0.3"/>
  <ignoredErrors>
    <ignoredError sqref="D22: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Integrated 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Admin</cp:lastModifiedBy>
  <dcterms:created xsi:type="dcterms:W3CDTF">2022-02-20T23:21:06Z</dcterms:created>
  <dcterms:modified xsi:type="dcterms:W3CDTF">2022-07-08T20:51:43Z</dcterms:modified>
</cp:coreProperties>
</file>