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ha\Desktop\StableBread\Excel Sheets\"/>
    </mc:Choice>
  </mc:AlternateContent>
  <xr:revisionPtr revIDLastSave="0" documentId="13_ncr:1_{1ABA60D7-FF80-499D-A864-B530EFD4CE93}" xr6:coauthVersionLast="47" xr6:coauthVersionMax="47" xr10:uidLastSave="{00000000-0000-0000-0000-000000000000}"/>
  <bookViews>
    <workbookView xWindow="1275" yWindow="2580" windowWidth="24735" windowHeight="14130" xr2:uid="{2BC1DF0A-E656-4F34-9466-F2ACC6AACC95}"/>
  </bookViews>
  <sheets>
    <sheet name="INTC DC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42" i="1" l="1"/>
  <c r="M42" i="1"/>
  <c r="L42" i="1"/>
  <c r="K42" i="1"/>
  <c r="J42" i="1"/>
  <c r="I42" i="1"/>
  <c r="M40" i="1"/>
  <c r="L40" i="1"/>
  <c r="K40" i="1"/>
  <c r="J40" i="1"/>
  <c r="I40" i="1"/>
  <c r="H40" i="1"/>
  <c r="G40" i="1"/>
  <c r="F40" i="1"/>
  <c r="E40" i="1"/>
  <c r="D40" i="1"/>
  <c r="G34" i="1"/>
  <c r="F34" i="1"/>
  <c r="E34" i="1"/>
  <c r="D34" i="1"/>
  <c r="C34" i="1"/>
  <c r="G28" i="1"/>
  <c r="F28" i="1"/>
  <c r="E28" i="1"/>
  <c r="D28" i="1"/>
  <c r="C28" i="1"/>
  <c r="I27" i="1"/>
  <c r="I33" i="1" s="1"/>
  <c r="I34" i="1" s="1"/>
  <c r="I35" i="1" s="1"/>
  <c r="J41" i="1" s="1"/>
  <c r="H27" i="1"/>
  <c r="H28" i="1" s="1"/>
  <c r="H29" i="1" s="1"/>
  <c r="G27" i="1"/>
  <c r="G33" i="1" s="1"/>
  <c r="F27" i="1"/>
  <c r="F33" i="1" s="1"/>
  <c r="E27" i="1"/>
  <c r="E33" i="1" s="1"/>
  <c r="D27" i="1"/>
  <c r="D33" i="1" s="1"/>
  <c r="C27" i="1"/>
  <c r="C33" i="1" s="1"/>
  <c r="G21" i="1"/>
  <c r="F21" i="1"/>
  <c r="E21" i="1"/>
  <c r="D21" i="1"/>
  <c r="C21" i="1"/>
  <c r="G22" i="1"/>
  <c r="F22" i="1"/>
  <c r="E22" i="1"/>
  <c r="D22" i="1"/>
  <c r="C22" i="1"/>
  <c r="J16" i="1"/>
  <c r="J17" i="1" s="1"/>
  <c r="E17" i="1"/>
  <c r="F17" i="1"/>
  <c r="G17" i="1"/>
  <c r="H17" i="1"/>
  <c r="I17" i="1"/>
  <c r="D17" i="1"/>
  <c r="G5" i="1"/>
  <c r="G6" i="1" s="1"/>
  <c r="F5" i="1"/>
  <c r="F6" i="1" s="1"/>
  <c r="E5" i="1"/>
  <c r="E6" i="1" s="1"/>
  <c r="D5" i="1"/>
  <c r="D6" i="1" s="1"/>
  <c r="C5" i="1"/>
  <c r="C6" i="1" s="1"/>
  <c r="D29" i="1" l="1"/>
  <c r="E29" i="1"/>
  <c r="F29" i="1"/>
  <c r="G29" i="1"/>
  <c r="J43" i="1"/>
  <c r="C23" i="1"/>
  <c r="I28" i="1"/>
  <c r="I29" i="1" s="1"/>
  <c r="H33" i="1"/>
  <c r="H34" i="1" s="1"/>
  <c r="H35" i="1" s="1"/>
  <c r="I41" i="1" s="1"/>
  <c r="I43" i="1" s="1"/>
  <c r="E23" i="1"/>
  <c r="F23" i="1"/>
  <c r="F11" i="1"/>
  <c r="F12" i="1" s="1"/>
  <c r="G23" i="1"/>
  <c r="D23" i="1"/>
  <c r="C29" i="1"/>
  <c r="C11" i="1"/>
  <c r="C12" i="1" s="1"/>
  <c r="C35" i="1"/>
  <c r="D41" i="1" s="1"/>
  <c r="D35" i="1"/>
  <c r="E41" i="1" s="1"/>
  <c r="D11" i="1"/>
  <c r="D12" i="1" s="1"/>
  <c r="E35" i="1"/>
  <c r="F41" i="1" s="1"/>
  <c r="E11" i="1"/>
  <c r="E12" i="1" s="1"/>
  <c r="G35" i="1"/>
  <c r="H41" i="1" s="1"/>
  <c r="G11" i="1"/>
  <c r="G12" i="1" s="1"/>
  <c r="K16" i="1"/>
  <c r="F35" i="1"/>
  <c r="G41" i="1" s="1"/>
  <c r="J27" i="1"/>
  <c r="L16" i="1" l="1"/>
  <c r="K27" i="1"/>
  <c r="K17" i="1"/>
  <c r="J33" i="1"/>
  <c r="J34" i="1" s="1"/>
  <c r="J35" i="1" s="1"/>
  <c r="K41" i="1" s="1"/>
  <c r="K43" i="1" s="1"/>
  <c r="J28" i="1"/>
  <c r="J29" i="1" s="1"/>
  <c r="K33" i="1" l="1"/>
  <c r="K34" i="1" s="1"/>
  <c r="K35" i="1" s="1"/>
  <c r="L41" i="1" s="1"/>
  <c r="L43" i="1" s="1"/>
  <c r="K28" i="1"/>
  <c r="K29" i="1" s="1"/>
  <c r="L17" i="1"/>
  <c r="L27" i="1"/>
  <c r="L33" i="1" l="1"/>
  <c r="L34" i="1" s="1"/>
  <c r="L35" i="1" s="1"/>
  <c r="M41" i="1" s="1"/>
  <c r="L28" i="1"/>
  <c r="L29" i="1" s="1"/>
  <c r="N41" i="1" l="1"/>
  <c r="N43" i="1" s="1"/>
  <c r="M43" i="1"/>
  <c r="C44" i="1" l="1"/>
  <c r="C46" i="1" s="1"/>
  <c r="C55" i="1" l="1"/>
  <c r="C54" i="1"/>
  <c r="C53" i="1"/>
</calcChain>
</file>

<file path=xl/sharedStrings.xml><?xml version="1.0" encoding="utf-8"?>
<sst xmlns="http://schemas.openxmlformats.org/spreadsheetml/2006/main" count="74" uniqueCount="27">
  <si>
    <t>Period Ending</t>
  </si>
  <si>
    <t>Cash From Operations (CFO)</t>
  </si>
  <si>
    <t>Capital Expenditures (CapEx)</t>
  </si>
  <si>
    <t>Free Cash Flow (FCF) [Simple]</t>
  </si>
  <si>
    <t>FCF Rate (FCF / NI)</t>
  </si>
  <si>
    <t>Net Income (NI)</t>
  </si>
  <si>
    <t>Total Revenue</t>
  </si>
  <si>
    <t>Revenue Growth Rate</t>
  </si>
  <si>
    <t>Net Income Margin</t>
  </si>
  <si>
    <t>FCF Rate</t>
  </si>
  <si>
    <t>Discount Factor</t>
  </si>
  <si>
    <t>PV of FCF</t>
  </si>
  <si>
    <t>Required Return (WACC)</t>
  </si>
  <si>
    <t>Perpetual Growth</t>
  </si>
  <si>
    <t>Current Value</t>
  </si>
  <si>
    <t>Shares Outstanding</t>
  </si>
  <si>
    <t>A</t>
  </si>
  <si>
    <t>P</t>
  </si>
  <si>
    <t>TV</t>
  </si>
  <si>
    <t>INTC: Complete DCF Model</t>
  </si>
  <si>
    <t>Assumptions</t>
  </si>
  <si>
    <t>Margin of Safety</t>
  </si>
  <si>
    <t>Intrinsic Value</t>
  </si>
  <si>
    <t>FCF</t>
  </si>
  <si>
    <t>Actual/Projected Revenue Growth</t>
  </si>
  <si>
    <t>Actual/Projected Net Income</t>
  </si>
  <si>
    <t>Actual/Projected FCF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</si>
</sst>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6" formatCode="_(&quot;$&quot;* #,##0_);_(&quot;$&quot;* \(#,##0\);_(&quot;$&quot;* &quot;-&quot;??_);_(@_)"/>
    <numFmt numFmtId="189" formatCode="yyyy\A"/>
    <numFmt numFmtId="190" formatCode="yyyy\P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Karla"/>
      <family val="2"/>
    </font>
    <font>
      <b/>
      <sz val="10"/>
      <color theme="1"/>
      <name val="Karla"/>
      <family val="2"/>
    </font>
    <font>
      <b/>
      <sz val="12"/>
      <color theme="0"/>
      <name val="Karla"/>
      <family val="2"/>
    </font>
    <font>
      <i/>
      <sz val="10"/>
      <color theme="1"/>
      <name val="Karla"/>
      <family val="2"/>
    </font>
  </fonts>
  <fills count="4">
    <fill>
      <patternFill patternType="none"/>
    </fill>
    <fill>
      <patternFill patternType="gray125"/>
    </fill>
    <fill>
      <patternFill patternType="solid">
        <fgColor rgb="FFDAA52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0" xfId="0" applyFont="1" applyFill="1" applyAlignment="1">
      <alignment horizontal="center"/>
    </xf>
    <xf numFmtId="0" fontId="3" fillId="3" borderId="1" xfId="0" applyFont="1" applyFill="1" applyBorder="1"/>
    <xf numFmtId="14" fontId="3" fillId="3" borderId="1" xfId="0" applyNumberFormat="1" applyFont="1" applyFill="1" applyBorder="1"/>
    <xf numFmtId="0" fontId="2" fillId="3" borderId="0" xfId="0" applyFont="1" applyFill="1"/>
    <xf numFmtId="166" fontId="2" fillId="3" borderId="1" xfId="1" applyNumberFormat="1" applyFont="1" applyFill="1" applyBorder="1"/>
    <xf numFmtId="166" fontId="2" fillId="3" borderId="1" xfId="0" applyNumberFormat="1" applyFont="1" applyFill="1" applyBorder="1"/>
    <xf numFmtId="10" fontId="2" fillId="3" borderId="1" xfId="2" applyNumberFormat="1" applyFont="1" applyFill="1" applyBorder="1"/>
    <xf numFmtId="10" fontId="2" fillId="3" borderId="0" xfId="0" applyNumberFormat="1" applyFont="1" applyFill="1"/>
    <xf numFmtId="0" fontId="2" fillId="3" borderId="1" xfId="0" applyFont="1" applyFill="1" applyBorder="1"/>
    <xf numFmtId="44" fontId="2" fillId="3" borderId="0" xfId="0" applyNumberFormat="1" applyFont="1" applyFill="1"/>
    <xf numFmtId="9" fontId="2" fillId="3" borderId="1" xfId="2" applyFont="1" applyFill="1" applyBorder="1"/>
    <xf numFmtId="189" fontId="3" fillId="3" borderId="1" xfId="0" applyNumberFormat="1" applyFont="1" applyFill="1" applyBorder="1"/>
    <xf numFmtId="190" fontId="3" fillId="3" borderId="1" xfId="0" applyNumberFormat="1" applyFont="1" applyFill="1" applyBorder="1"/>
    <xf numFmtId="0" fontId="3" fillId="3" borderId="1" xfId="0" applyFont="1" applyFill="1" applyBorder="1" applyAlignment="1">
      <alignment horizontal="center"/>
    </xf>
    <xf numFmtId="2" fontId="2" fillId="3" borderId="1" xfId="0" applyNumberFormat="1" applyFont="1" applyFill="1" applyBorder="1"/>
    <xf numFmtId="166" fontId="3" fillId="3" borderId="1" xfId="1" applyNumberFormat="1" applyFont="1" applyFill="1" applyBorder="1"/>
    <xf numFmtId="1" fontId="2" fillId="3" borderId="1" xfId="0" applyNumberFormat="1" applyFont="1" applyFill="1" applyBorder="1"/>
    <xf numFmtId="44" fontId="3" fillId="3" borderId="1" xfId="1" applyNumberFormat="1" applyFont="1" applyFill="1" applyBorder="1"/>
    <xf numFmtId="0" fontId="2" fillId="3" borderId="0" xfId="0" applyFont="1" applyFill="1" applyBorder="1"/>
    <xf numFmtId="9" fontId="2" fillId="3" borderId="1" xfId="0" applyNumberFormat="1" applyFont="1" applyFill="1" applyBorder="1"/>
    <xf numFmtId="44" fontId="2" fillId="3" borderId="1" xfId="0" applyNumberFormat="1" applyFont="1" applyFill="1" applyBorder="1"/>
    <xf numFmtId="0" fontId="5" fillId="3" borderId="0" xfId="0" applyFont="1" applyFill="1"/>
    <xf numFmtId="0" fontId="5" fillId="3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DAA5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CD219-0DD9-4106-A13B-46E087730B31}">
  <dimension ref="B2:N55"/>
  <sheetViews>
    <sheetView tabSelected="1" topLeftCell="A22" workbookViewId="0">
      <selection activeCell="C49" sqref="C49"/>
    </sheetView>
  </sheetViews>
  <sheetFormatPr defaultRowHeight="13.5" x14ac:dyDescent="0.25"/>
  <cols>
    <col min="1" max="1" width="9.140625" style="4"/>
    <col min="2" max="2" width="31.7109375" style="4" bestFit="1" customWidth="1"/>
    <col min="3" max="3" width="14" style="4" bestFit="1" customWidth="1"/>
    <col min="4" max="5" width="11.7109375" style="4" bestFit="1" customWidth="1"/>
    <col min="6" max="10" width="12.140625" style="4" bestFit="1" customWidth="1"/>
    <col min="11" max="11" width="12" style="4" bestFit="1" customWidth="1"/>
    <col min="12" max="14" width="12.140625" style="4" bestFit="1" customWidth="1"/>
    <col min="15" max="16384" width="9.140625" style="4"/>
  </cols>
  <sheetData>
    <row r="2" spans="2:12" x14ac:dyDescent="0.25">
      <c r="B2" s="22" t="s">
        <v>23</v>
      </c>
    </row>
    <row r="3" spans="2:12" x14ac:dyDescent="0.25">
      <c r="B3" s="2" t="s">
        <v>0</v>
      </c>
      <c r="C3" s="3">
        <v>43100</v>
      </c>
      <c r="D3" s="3">
        <v>43465</v>
      </c>
      <c r="E3" s="3">
        <v>43830</v>
      </c>
      <c r="F3" s="3">
        <v>44196</v>
      </c>
      <c r="G3" s="3">
        <v>44561</v>
      </c>
    </row>
    <row r="4" spans="2:12" x14ac:dyDescent="0.25">
      <c r="B4" s="2" t="s">
        <v>1</v>
      </c>
      <c r="C4" s="5">
        <v>22110</v>
      </c>
      <c r="D4" s="5">
        <v>29432</v>
      </c>
      <c r="E4" s="5">
        <v>33145</v>
      </c>
      <c r="F4" s="5">
        <v>35384</v>
      </c>
      <c r="G4" s="5">
        <v>29991</v>
      </c>
    </row>
    <row r="5" spans="2:12" x14ac:dyDescent="0.25">
      <c r="B5" s="2" t="s">
        <v>2</v>
      </c>
      <c r="C5" s="5">
        <f>-11778</f>
        <v>-11778</v>
      </c>
      <c r="D5" s="5">
        <f>-15181</f>
        <v>-15181</v>
      </c>
      <c r="E5" s="5">
        <f>-16213</f>
        <v>-16213</v>
      </c>
      <c r="F5" s="5">
        <f>-14453</f>
        <v>-14453</v>
      </c>
      <c r="G5" s="5">
        <f>-20329</f>
        <v>-20329</v>
      </c>
    </row>
    <row r="6" spans="2:12" x14ac:dyDescent="0.25">
      <c r="B6" s="2" t="s">
        <v>3</v>
      </c>
      <c r="C6" s="5">
        <f>C4+C5</f>
        <v>10332</v>
      </c>
      <c r="D6" s="5">
        <f t="shared" ref="D6:G6" si="0">D4+D5</f>
        <v>14251</v>
      </c>
      <c r="E6" s="5">
        <f t="shared" si="0"/>
        <v>16932</v>
      </c>
      <c r="F6" s="5">
        <f t="shared" si="0"/>
        <v>20931</v>
      </c>
      <c r="G6" s="5">
        <f t="shared" si="0"/>
        <v>9662</v>
      </c>
    </row>
    <row r="8" spans="2:12" x14ac:dyDescent="0.25">
      <c r="B8" s="22" t="s">
        <v>9</v>
      </c>
    </row>
    <row r="9" spans="2:12" x14ac:dyDescent="0.25">
      <c r="B9" s="2" t="s">
        <v>0</v>
      </c>
      <c r="C9" s="3">
        <v>43100</v>
      </c>
      <c r="D9" s="3">
        <v>43465</v>
      </c>
      <c r="E9" s="3">
        <v>43830</v>
      </c>
      <c r="F9" s="3">
        <v>44196</v>
      </c>
      <c r="G9" s="3">
        <v>44561</v>
      </c>
    </row>
    <row r="10" spans="2:12" x14ac:dyDescent="0.25">
      <c r="B10" s="2" t="s">
        <v>5</v>
      </c>
      <c r="C10" s="5">
        <v>9601</v>
      </c>
      <c r="D10" s="5">
        <v>21053</v>
      </c>
      <c r="E10" s="5">
        <v>21048</v>
      </c>
      <c r="F10" s="5">
        <v>20899</v>
      </c>
      <c r="G10" s="5">
        <v>19868</v>
      </c>
    </row>
    <row r="11" spans="2:12" x14ac:dyDescent="0.25">
      <c r="B11" s="2" t="s">
        <v>3</v>
      </c>
      <c r="C11" s="6">
        <f>C6</f>
        <v>10332</v>
      </c>
      <c r="D11" s="6">
        <f>D6</f>
        <v>14251</v>
      </c>
      <c r="E11" s="6">
        <f>E6</f>
        <v>16932</v>
      </c>
      <c r="F11" s="6">
        <f>F6</f>
        <v>20931</v>
      </c>
      <c r="G11" s="6">
        <f>G6</f>
        <v>9662</v>
      </c>
    </row>
    <row r="12" spans="2:12" x14ac:dyDescent="0.25">
      <c r="B12" s="2" t="s">
        <v>4</v>
      </c>
      <c r="C12" s="7">
        <f>C11/C10</f>
        <v>1.0761379023018436</v>
      </c>
      <c r="D12" s="7">
        <f t="shared" ref="D12:G12" si="1">D11/D10</f>
        <v>0.67691065406355388</v>
      </c>
      <c r="E12" s="7">
        <f t="shared" si="1"/>
        <v>0.80444697833523371</v>
      </c>
      <c r="F12" s="7">
        <f t="shared" si="1"/>
        <v>1.0015311737403703</v>
      </c>
      <c r="G12" s="7">
        <f t="shared" si="1"/>
        <v>0.48630964364807733</v>
      </c>
      <c r="I12" s="8"/>
    </row>
    <row r="14" spans="2:12" x14ac:dyDescent="0.25">
      <c r="B14" s="22" t="s">
        <v>24</v>
      </c>
      <c r="C14" s="23" t="s">
        <v>16</v>
      </c>
      <c r="D14" s="23" t="s">
        <v>16</v>
      </c>
      <c r="E14" s="23" t="s">
        <v>16</v>
      </c>
      <c r="F14" s="23" t="s">
        <v>16</v>
      </c>
      <c r="G14" s="23" t="s">
        <v>16</v>
      </c>
      <c r="H14" s="23" t="s">
        <v>17</v>
      </c>
      <c r="I14" s="23" t="s">
        <v>17</v>
      </c>
      <c r="J14" s="23" t="s">
        <v>17</v>
      </c>
      <c r="K14" s="23" t="s">
        <v>17</v>
      </c>
      <c r="L14" s="23" t="s">
        <v>17</v>
      </c>
    </row>
    <row r="15" spans="2:12" x14ac:dyDescent="0.25">
      <c r="B15" s="2" t="s">
        <v>0</v>
      </c>
      <c r="C15" s="3">
        <v>43100</v>
      </c>
      <c r="D15" s="3">
        <v>43465</v>
      </c>
      <c r="E15" s="3">
        <v>43830</v>
      </c>
      <c r="F15" s="3">
        <v>44196</v>
      </c>
      <c r="G15" s="3">
        <v>44561</v>
      </c>
      <c r="H15" s="3">
        <v>44926</v>
      </c>
      <c r="I15" s="3">
        <v>45291</v>
      </c>
      <c r="J15" s="3">
        <v>45657</v>
      </c>
      <c r="K15" s="3">
        <v>46022</v>
      </c>
      <c r="L15" s="3">
        <v>46387</v>
      </c>
    </row>
    <row r="16" spans="2:12" x14ac:dyDescent="0.25">
      <c r="B16" s="2" t="s">
        <v>6</v>
      </c>
      <c r="C16" s="5">
        <v>62761</v>
      </c>
      <c r="D16" s="5">
        <v>70848</v>
      </c>
      <c r="E16" s="5">
        <v>71965</v>
      </c>
      <c r="F16" s="5">
        <v>77867</v>
      </c>
      <c r="G16" s="5">
        <v>79024</v>
      </c>
      <c r="H16" s="5">
        <v>76120</v>
      </c>
      <c r="I16" s="5">
        <v>77860</v>
      </c>
      <c r="J16" s="5">
        <f>I16*1.0197</f>
        <v>79393.842000000004</v>
      </c>
      <c r="K16" s="5">
        <f t="shared" ref="K16:L16" si="2">J16*1.0197</f>
        <v>80957.900687400004</v>
      </c>
      <c r="L16" s="5">
        <f t="shared" si="2"/>
        <v>82552.771330941789</v>
      </c>
    </row>
    <row r="17" spans="2:12" x14ac:dyDescent="0.25">
      <c r="B17" s="2" t="s">
        <v>7</v>
      </c>
      <c r="C17" s="9"/>
      <c r="D17" s="7">
        <f>(D16/C16)-1</f>
        <v>0.12885390608817571</v>
      </c>
      <c r="E17" s="7">
        <f t="shared" ref="E17:L17" si="3">(E16/D16)-1</f>
        <v>1.576614724480585E-2</v>
      </c>
      <c r="F17" s="7">
        <f t="shared" si="3"/>
        <v>8.2012089210032668E-2</v>
      </c>
      <c r="G17" s="7">
        <f t="shared" si="3"/>
        <v>1.4858669269395275E-2</v>
      </c>
      <c r="H17" s="7">
        <f t="shared" si="3"/>
        <v>-3.674832962138086E-2</v>
      </c>
      <c r="I17" s="7">
        <f t="shared" si="3"/>
        <v>2.285864424592754E-2</v>
      </c>
      <c r="J17" s="7">
        <f t="shared" si="3"/>
        <v>1.9700000000000051E-2</v>
      </c>
      <c r="K17" s="7">
        <f t="shared" si="3"/>
        <v>1.9700000000000051E-2</v>
      </c>
      <c r="L17" s="7">
        <f t="shared" si="3"/>
        <v>1.9700000000000051E-2</v>
      </c>
    </row>
    <row r="19" spans="2:12" x14ac:dyDescent="0.25">
      <c r="B19" s="22" t="s">
        <v>8</v>
      </c>
    </row>
    <row r="20" spans="2:12" x14ac:dyDescent="0.25">
      <c r="B20" s="2" t="s">
        <v>0</v>
      </c>
      <c r="C20" s="3">
        <v>43100</v>
      </c>
      <c r="D20" s="3">
        <v>43465</v>
      </c>
      <c r="E20" s="3">
        <v>43830</v>
      </c>
      <c r="F20" s="3">
        <v>44196</v>
      </c>
      <c r="G20" s="3">
        <v>44561</v>
      </c>
    </row>
    <row r="21" spans="2:12" x14ac:dyDescent="0.25">
      <c r="B21" s="2" t="s">
        <v>6</v>
      </c>
      <c r="C21" s="6">
        <f>C16</f>
        <v>62761</v>
      </c>
      <c r="D21" s="6">
        <f t="shared" ref="D21:G21" si="4">D16</f>
        <v>70848</v>
      </c>
      <c r="E21" s="6">
        <f t="shared" si="4"/>
        <v>71965</v>
      </c>
      <c r="F21" s="6">
        <f t="shared" si="4"/>
        <v>77867</v>
      </c>
      <c r="G21" s="6">
        <f t="shared" si="4"/>
        <v>79024</v>
      </c>
    </row>
    <row r="22" spans="2:12" x14ac:dyDescent="0.25">
      <c r="B22" s="2" t="s">
        <v>5</v>
      </c>
      <c r="C22" s="6">
        <f>C10</f>
        <v>9601</v>
      </c>
      <c r="D22" s="6">
        <f>D10</f>
        <v>21053</v>
      </c>
      <c r="E22" s="6">
        <f>E10</f>
        <v>21048</v>
      </c>
      <c r="F22" s="6">
        <f>F10</f>
        <v>20899</v>
      </c>
      <c r="G22" s="6">
        <f>G10</f>
        <v>19868</v>
      </c>
    </row>
    <row r="23" spans="2:12" x14ac:dyDescent="0.25">
      <c r="B23" s="2" t="s">
        <v>8</v>
      </c>
      <c r="C23" s="7">
        <f>C22/C21</f>
        <v>0.15297716734914996</v>
      </c>
      <c r="D23" s="7">
        <f t="shared" ref="D23:G23" si="5">D22/D21</f>
        <v>0.29715729448961159</v>
      </c>
      <c r="E23" s="7">
        <f t="shared" si="5"/>
        <v>0.2924755089279511</v>
      </c>
      <c r="F23" s="7">
        <f t="shared" si="5"/>
        <v>0.26839354283586114</v>
      </c>
      <c r="G23" s="7">
        <f t="shared" si="5"/>
        <v>0.25141729094958493</v>
      </c>
    </row>
    <row r="25" spans="2:12" x14ac:dyDescent="0.25">
      <c r="B25" s="22" t="s">
        <v>25</v>
      </c>
      <c r="C25" s="23" t="s">
        <v>16</v>
      </c>
      <c r="D25" s="23" t="s">
        <v>16</v>
      </c>
      <c r="E25" s="23" t="s">
        <v>16</v>
      </c>
      <c r="F25" s="23" t="s">
        <v>16</v>
      </c>
      <c r="G25" s="23" t="s">
        <v>16</v>
      </c>
      <c r="H25" s="23" t="s">
        <v>17</v>
      </c>
      <c r="I25" s="23" t="s">
        <v>17</v>
      </c>
      <c r="J25" s="23" t="s">
        <v>17</v>
      </c>
      <c r="K25" s="23" t="s">
        <v>17</v>
      </c>
      <c r="L25" s="23" t="s">
        <v>17</v>
      </c>
    </row>
    <row r="26" spans="2:12" x14ac:dyDescent="0.25">
      <c r="B26" s="2" t="s">
        <v>0</v>
      </c>
      <c r="C26" s="3">
        <v>43100</v>
      </c>
      <c r="D26" s="3">
        <v>43465</v>
      </c>
      <c r="E26" s="3">
        <v>43830</v>
      </c>
      <c r="F26" s="3">
        <v>44196</v>
      </c>
      <c r="G26" s="3">
        <v>44561</v>
      </c>
      <c r="H26" s="3">
        <v>44926</v>
      </c>
      <c r="I26" s="3">
        <v>45291</v>
      </c>
      <c r="J26" s="3">
        <v>45657</v>
      </c>
      <c r="K26" s="3">
        <v>46022</v>
      </c>
      <c r="L26" s="3">
        <v>46387</v>
      </c>
    </row>
    <row r="27" spans="2:12" x14ac:dyDescent="0.25">
      <c r="B27" s="2" t="s">
        <v>6</v>
      </c>
      <c r="C27" s="5">
        <f>C16</f>
        <v>62761</v>
      </c>
      <c r="D27" s="5">
        <f t="shared" ref="D27:L27" si="6">D16</f>
        <v>70848</v>
      </c>
      <c r="E27" s="5">
        <f t="shared" si="6"/>
        <v>71965</v>
      </c>
      <c r="F27" s="5">
        <f t="shared" si="6"/>
        <v>77867</v>
      </c>
      <c r="G27" s="5">
        <f t="shared" si="6"/>
        <v>79024</v>
      </c>
      <c r="H27" s="5">
        <f t="shared" si="6"/>
        <v>76120</v>
      </c>
      <c r="I27" s="5">
        <f t="shared" si="6"/>
        <v>77860</v>
      </c>
      <c r="J27" s="5">
        <f t="shared" si="6"/>
        <v>79393.842000000004</v>
      </c>
      <c r="K27" s="5">
        <f t="shared" si="6"/>
        <v>80957.900687400004</v>
      </c>
      <c r="L27" s="5">
        <f t="shared" si="6"/>
        <v>82552.771330941789</v>
      </c>
    </row>
    <row r="28" spans="2:12" x14ac:dyDescent="0.25">
      <c r="B28" s="2" t="s">
        <v>5</v>
      </c>
      <c r="C28" s="6">
        <f>C10</f>
        <v>9601</v>
      </c>
      <c r="D28" s="6">
        <f t="shared" ref="D28:H28" si="7">D10</f>
        <v>21053</v>
      </c>
      <c r="E28" s="6">
        <f t="shared" si="7"/>
        <v>21048</v>
      </c>
      <c r="F28" s="6">
        <f t="shared" si="7"/>
        <v>20899</v>
      </c>
      <c r="G28" s="6">
        <f t="shared" si="7"/>
        <v>19868</v>
      </c>
      <c r="H28" s="6">
        <f>H27*0.2525</f>
        <v>19220.3</v>
      </c>
      <c r="I28" s="6">
        <f t="shared" ref="I28:L28" si="8">I27*0.2525</f>
        <v>19659.650000000001</v>
      </c>
      <c r="J28" s="6">
        <f t="shared" si="8"/>
        <v>20046.945105000003</v>
      </c>
      <c r="K28" s="6">
        <f t="shared" si="8"/>
        <v>20441.869923568502</v>
      </c>
      <c r="L28" s="6">
        <f t="shared" si="8"/>
        <v>20844.574761062802</v>
      </c>
    </row>
    <row r="29" spans="2:12" x14ac:dyDescent="0.25">
      <c r="B29" s="2" t="s">
        <v>8</v>
      </c>
      <c r="C29" s="7">
        <f>C28/C27</f>
        <v>0.15297716734914996</v>
      </c>
      <c r="D29" s="7">
        <f t="shared" ref="D29:L29" si="9">D28/D27</f>
        <v>0.29715729448961159</v>
      </c>
      <c r="E29" s="7">
        <f t="shared" si="9"/>
        <v>0.2924755089279511</v>
      </c>
      <c r="F29" s="7">
        <f t="shared" si="9"/>
        <v>0.26839354283586114</v>
      </c>
      <c r="G29" s="7">
        <f t="shared" si="9"/>
        <v>0.25141729094958493</v>
      </c>
      <c r="H29" s="7">
        <f t="shared" si="9"/>
        <v>0.2525</v>
      </c>
      <c r="I29" s="7">
        <f t="shared" si="9"/>
        <v>0.2525</v>
      </c>
      <c r="J29" s="7">
        <f t="shared" si="9"/>
        <v>0.2525</v>
      </c>
      <c r="K29" s="7">
        <f t="shared" si="9"/>
        <v>0.2525</v>
      </c>
      <c r="L29" s="7">
        <f t="shared" si="9"/>
        <v>0.2525</v>
      </c>
    </row>
    <row r="31" spans="2:12" x14ac:dyDescent="0.25">
      <c r="B31" s="22" t="s">
        <v>26</v>
      </c>
      <c r="C31" s="23" t="s">
        <v>16</v>
      </c>
      <c r="D31" s="23" t="s">
        <v>16</v>
      </c>
      <c r="E31" s="23" t="s">
        <v>16</v>
      </c>
      <c r="F31" s="23" t="s">
        <v>16</v>
      </c>
      <c r="G31" s="23" t="s">
        <v>16</v>
      </c>
      <c r="H31" s="23" t="s">
        <v>17</v>
      </c>
      <c r="I31" s="23" t="s">
        <v>17</v>
      </c>
      <c r="J31" s="23" t="s">
        <v>17</v>
      </c>
      <c r="K31" s="23" t="s">
        <v>17</v>
      </c>
      <c r="L31" s="23" t="s">
        <v>17</v>
      </c>
    </row>
    <row r="32" spans="2:12" x14ac:dyDescent="0.25">
      <c r="B32" s="2" t="s">
        <v>0</v>
      </c>
      <c r="C32" s="3">
        <v>43100</v>
      </c>
      <c r="D32" s="3">
        <v>43465</v>
      </c>
      <c r="E32" s="3">
        <v>43830</v>
      </c>
      <c r="F32" s="3">
        <v>44196</v>
      </c>
      <c r="G32" s="3">
        <v>44561</v>
      </c>
      <c r="H32" s="3">
        <v>44926</v>
      </c>
      <c r="I32" s="3">
        <v>45291</v>
      </c>
      <c r="J32" s="3">
        <v>45657</v>
      </c>
      <c r="K32" s="3">
        <v>46022</v>
      </c>
      <c r="L32" s="3">
        <v>46387</v>
      </c>
    </row>
    <row r="33" spans="2:14" x14ac:dyDescent="0.25">
      <c r="B33" s="2" t="s">
        <v>6</v>
      </c>
      <c r="C33" s="5">
        <f>C27</f>
        <v>62761</v>
      </c>
      <c r="D33" s="5">
        <f t="shared" ref="D33:L33" si="10">D27</f>
        <v>70848</v>
      </c>
      <c r="E33" s="5">
        <f t="shared" si="10"/>
        <v>71965</v>
      </c>
      <c r="F33" s="5">
        <f t="shared" si="10"/>
        <v>77867</v>
      </c>
      <c r="G33" s="5">
        <f t="shared" si="10"/>
        <v>79024</v>
      </c>
      <c r="H33" s="5">
        <f t="shared" si="10"/>
        <v>76120</v>
      </c>
      <c r="I33" s="5">
        <f t="shared" si="10"/>
        <v>77860</v>
      </c>
      <c r="J33" s="5">
        <f t="shared" si="10"/>
        <v>79393.842000000004</v>
      </c>
      <c r="K33" s="5">
        <f t="shared" si="10"/>
        <v>80957.900687400004</v>
      </c>
      <c r="L33" s="5">
        <f t="shared" si="10"/>
        <v>82552.771330941789</v>
      </c>
    </row>
    <row r="34" spans="2:14" x14ac:dyDescent="0.25">
      <c r="B34" s="2" t="s">
        <v>5</v>
      </c>
      <c r="C34" s="6">
        <f>C16</f>
        <v>62761</v>
      </c>
      <c r="D34" s="6">
        <f t="shared" ref="D34:H34" si="11">D16</f>
        <v>70848</v>
      </c>
      <c r="E34" s="6">
        <f t="shared" si="11"/>
        <v>71965</v>
      </c>
      <c r="F34" s="6">
        <f t="shared" si="11"/>
        <v>77867</v>
      </c>
      <c r="G34" s="6">
        <f t="shared" si="11"/>
        <v>79024</v>
      </c>
      <c r="H34" s="6">
        <f>H33*0.2525</f>
        <v>19220.3</v>
      </c>
      <c r="I34" s="6">
        <f t="shared" ref="I34" si="12">I33*0.2525</f>
        <v>19659.650000000001</v>
      </c>
      <c r="J34" s="6">
        <f t="shared" ref="J34" si="13">J33*0.2525</f>
        <v>20046.945105000003</v>
      </c>
      <c r="K34" s="6">
        <f t="shared" ref="K34" si="14">K33*0.2525</f>
        <v>20441.869923568502</v>
      </c>
      <c r="L34" s="6">
        <f t="shared" ref="L34" si="15">L33*0.2525</f>
        <v>20844.574761062802</v>
      </c>
    </row>
    <row r="35" spans="2:14" x14ac:dyDescent="0.25">
      <c r="B35" s="2" t="s">
        <v>3</v>
      </c>
      <c r="C35" s="6">
        <f>C6</f>
        <v>10332</v>
      </c>
      <c r="D35" s="6">
        <f>D6</f>
        <v>14251</v>
      </c>
      <c r="E35" s="6">
        <f>E6</f>
        <v>16932</v>
      </c>
      <c r="F35" s="6">
        <f>F6</f>
        <v>20931</v>
      </c>
      <c r="G35" s="6">
        <f>G6</f>
        <v>9662</v>
      </c>
      <c r="H35" s="6">
        <f>H36*H34</f>
        <v>13454.21</v>
      </c>
      <c r="I35" s="6">
        <f t="shared" ref="I35:L35" si="16">I36*I34</f>
        <v>13761.755000000001</v>
      </c>
      <c r="J35" s="6">
        <f t="shared" si="16"/>
        <v>14032.8615735</v>
      </c>
      <c r="K35" s="6">
        <f t="shared" si="16"/>
        <v>14309.308946497951</v>
      </c>
      <c r="L35" s="6">
        <f t="shared" si="16"/>
        <v>14591.20233274396</v>
      </c>
      <c r="M35" s="10"/>
      <c r="N35" s="10"/>
    </row>
    <row r="36" spans="2:14" x14ac:dyDescent="0.25">
      <c r="B36" s="2" t="s">
        <v>9</v>
      </c>
      <c r="C36" s="9"/>
      <c r="D36" s="9"/>
      <c r="E36" s="9"/>
      <c r="F36" s="9"/>
      <c r="G36" s="9"/>
      <c r="H36" s="11">
        <v>0.7</v>
      </c>
      <c r="I36" s="11">
        <v>0.7</v>
      </c>
      <c r="J36" s="11">
        <v>0.7</v>
      </c>
      <c r="K36" s="11">
        <v>0.7</v>
      </c>
      <c r="L36" s="11">
        <v>0.7</v>
      </c>
    </row>
    <row r="39" spans="2:14" ht="15.75" x14ac:dyDescent="0.25">
      <c r="B39" s="1" t="s">
        <v>19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 x14ac:dyDescent="0.25">
      <c r="B40" s="2" t="s">
        <v>0</v>
      </c>
      <c r="C40" s="2"/>
      <c r="D40" s="12">
        <f>C26</f>
        <v>43100</v>
      </c>
      <c r="E40" s="12">
        <f t="shared" ref="E40:M40" si="17">D26</f>
        <v>43465</v>
      </c>
      <c r="F40" s="12">
        <f t="shared" si="17"/>
        <v>43830</v>
      </c>
      <c r="G40" s="12">
        <f t="shared" si="17"/>
        <v>44196</v>
      </c>
      <c r="H40" s="12">
        <f t="shared" si="17"/>
        <v>44561</v>
      </c>
      <c r="I40" s="13">
        <f t="shared" si="17"/>
        <v>44926</v>
      </c>
      <c r="J40" s="13">
        <f t="shared" si="17"/>
        <v>45291</v>
      </c>
      <c r="K40" s="13">
        <f t="shared" si="17"/>
        <v>45657</v>
      </c>
      <c r="L40" s="13">
        <f t="shared" si="17"/>
        <v>46022</v>
      </c>
      <c r="M40" s="13">
        <f t="shared" si="17"/>
        <v>46387</v>
      </c>
      <c r="N40" s="14" t="s">
        <v>18</v>
      </c>
    </row>
    <row r="41" spans="2:14" x14ac:dyDescent="0.25">
      <c r="B41" s="9" t="s">
        <v>3</v>
      </c>
      <c r="C41" s="9"/>
      <c r="D41" s="6">
        <f>C35</f>
        <v>10332</v>
      </c>
      <c r="E41" s="6">
        <f t="shared" ref="E41:M41" si="18">D35</f>
        <v>14251</v>
      </c>
      <c r="F41" s="6">
        <f t="shared" si="18"/>
        <v>16932</v>
      </c>
      <c r="G41" s="6">
        <f t="shared" si="18"/>
        <v>20931</v>
      </c>
      <c r="H41" s="6">
        <f t="shared" si="18"/>
        <v>9662</v>
      </c>
      <c r="I41" s="6">
        <f t="shared" si="18"/>
        <v>13454.21</v>
      </c>
      <c r="J41" s="6">
        <f t="shared" si="18"/>
        <v>13761.755000000001</v>
      </c>
      <c r="K41" s="6">
        <f t="shared" si="18"/>
        <v>14032.8615735</v>
      </c>
      <c r="L41" s="6">
        <f t="shared" si="18"/>
        <v>14309.308946497951</v>
      </c>
      <c r="M41" s="6">
        <f t="shared" si="18"/>
        <v>14591.20233274396</v>
      </c>
      <c r="N41" s="5">
        <f>M41*(1+C50)/(C49-C50)</f>
        <v>392691.98890234402</v>
      </c>
    </row>
    <row r="42" spans="2:14" x14ac:dyDescent="0.25">
      <c r="B42" s="9" t="s">
        <v>10</v>
      </c>
      <c r="C42" s="9"/>
      <c r="D42" s="9"/>
      <c r="E42" s="9"/>
      <c r="F42" s="9"/>
      <c r="G42" s="9"/>
      <c r="H42" s="9"/>
      <c r="I42" s="15">
        <f>(1+$C$49)^1</f>
        <v>1.0579000000000001</v>
      </c>
      <c r="J42" s="15">
        <f>(1+$C$49)^2</f>
        <v>1.1191524100000001</v>
      </c>
      <c r="K42" s="15">
        <f>(1+$C$49)^3</f>
        <v>1.1839513345390003</v>
      </c>
      <c r="L42" s="15">
        <f>(1+$C$49)^4</f>
        <v>1.2525021168088084</v>
      </c>
      <c r="M42" s="15">
        <f>(1+$C$49)^5</f>
        <v>1.3250219893720385</v>
      </c>
      <c r="N42" s="15">
        <f>(1+$C$49)^5</f>
        <v>1.3250219893720385</v>
      </c>
    </row>
    <row r="43" spans="2:14" x14ac:dyDescent="0.25">
      <c r="B43" s="9" t="s">
        <v>11</v>
      </c>
      <c r="C43" s="9"/>
      <c r="D43" s="9"/>
      <c r="E43" s="9"/>
      <c r="F43" s="9"/>
      <c r="G43" s="9"/>
      <c r="H43" s="9"/>
      <c r="I43" s="5">
        <f>I41/I42</f>
        <v>12717.846677379714</v>
      </c>
      <c r="J43" s="5">
        <f t="shared" ref="J43:N43" si="19">J41/J42</f>
        <v>12296.587021601463</v>
      </c>
      <c r="K43" s="5">
        <f t="shared" si="19"/>
        <v>11852.566202785716</v>
      </c>
      <c r="L43" s="5">
        <f t="shared" si="19"/>
        <v>11424.578652973434</v>
      </c>
      <c r="M43" s="5">
        <f t="shared" si="19"/>
        <v>11012.045422475669</v>
      </c>
      <c r="N43" s="5">
        <f t="shared" si="19"/>
        <v>296366.39395580953</v>
      </c>
    </row>
    <row r="44" spans="2:14" x14ac:dyDescent="0.25">
      <c r="B44" s="2" t="s">
        <v>14</v>
      </c>
      <c r="C44" s="16">
        <f>SUM(I43:N43)</f>
        <v>355670.01793302555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2:14" x14ac:dyDescent="0.25">
      <c r="B45" s="9" t="s">
        <v>15</v>
      </c>
      <c r="C45" s="17">
        <v>4072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2:14" x14ac:dyDescent="0.25">
      <c r="B46" s="2" t="s">
        <v>22</v>
      </c>
      <c r="C46" s="18">
        <f>C44/C45</f>
        <v>87.345289276283282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2:14" x14ac:dyDescent="0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</row>
    <row r="48" spans="2:14" x14ac:dyDescent="0.25">
      <c r="B48" s="2" t="s">
        <v>20</v>
      </c>
      <c r="C48" s="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</row>
    <row r="49" spans="2:14" x14ac:dyDescent="0.25">
      <c r="B49" s="9" t="s">
        <v>12</v>
      </c>
      <c r="C49" s="7">
        <v>5.79E-2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2:14" x14ac:dyDescent="0.25">
      <c r="B50" s="9" t="s">
        <v>13</v>
      </c>
      <c r="C50" s="7">
        <v>0.02</v>
      </c>
    </row>
    <row r="52" spans="2:14" x14ac:dyDescent="0.25">
      <c r="B52" s="2" t="s">
        <v>21</v>
      </c>
      <c r="C52" s="2" t="s">
        <v>22</v>
      </c>
    </row>
    <row r="53" spans="2:14" x14ac:dyDescent="0.25">
      <c r="B53" s="20">
        <v>0.1</v>
      </c>
      <c r="C53" s="21">
        <f>$C$46*(1-B53)</f>
        <v>78.610760348654949</v>
      </c>
    </row>
    <row r="54" spans="2:14" x14ac:dyDescent="0.25">
      <c r="B54" s="11">
        <v>0.2</v>
      </c>
      <c r="C54" s="21">
        <f>$C$46*(1-B54)</f>
        <v>69.876231421026631</v>
      </c>
    </row>
    <row r="55" spans="2:14" x14ac:dyDescent="0.25">
      <c r="B55" s="11">
        <v>0.3</v>
      </c>
      <c r="C55" s="21">
        <f>$C$46*(1-B55)</f>
        <v>61.141702493398292</v>
      </c>
    </row>
  </sheetData>
  <mergeCells count="1">
    <mergeCell ref="B39:N3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INTC DCF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Farhan Syed</dc:creator>
  <cp:lastModifiedBy>Farhan Syed</cp:lastModifiedBy>
  <dcterms:created xsi:type="dcterms:W3CDTF">2022-03-26T20:07:15Z</dcterms:created>
  <dcterms:modified xsi:type="dcterms:W3CDTF">2022-03-31T01:57:17Z</dcterms:modified>
</cp:coreProperties>
</file>